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Operations\Increased Limits Reviews\CA\2019\Filings\MD\"/>
    </mc:Choice>
  </mc:AlternateContent>
  <xr:revisionPtr revIDLastSave="0" documentId="13_ncr:1_{1A3548F5-8284-473D-BD88-45CC1687D71C}" xr6:coauthVersionLast="44" xr6:coauthVersionMax="44" xr10:uidLastSave="{00000000-0000-0000-0000-000000000000}"/>
  <bookViews>
    <workbookView xWindow="473" yWindow="862" windowWidth="20610" windowHeight="13351" tabRatio="803" xr2:uid="{00000000-000D-0000-FFFF-FFFF00000000}"/>
  </bookViews>
  <sheets>
    <sheet name="User Notes" sheetId="913" r:id="rId1"/>
    <sheet name="Exhibit 1" sheetId="871" r:id="rId2"/>
    <sheet name="Exhibit 2" sheetId="654" r:id="rId3"/>
    <sheet name="Exhibit 3" sheetId="906" r:id="rId4"/>
    <sheet name="Exhibit 4" sheetId="907" r:id="rId5"/>
    <sheet name="Exhibit 5" sheetId="908" r:id="rId6"/>
    <sheet name="Exhibit 6" sheetId="909" r:id="rId7"/>
    <sheet name="Exhibit 7" sheetId="910" r:id="rId8"/>
    <sheet name="Exhibit 8" sheetId="361" r:id="rId9"/>
    <sheet name="Exhibit 9" sheetId="130" r:id="rId10"/>
    <sheet name="Exhibit 10" sheetId="687" r:id="rId11"/>
    <sheet name="Exhibit 11" sheetId="254" r:id="rId12"/>
    <sheet name="Exhibit 12" sheetId="97" r:id="rId13"/>
    <sheet name="Exhibit 13" sheetId="902" r:id="rId14"/>
  </sheets>
  <externalReferences>
    <externalReference r:id="rId15"/>
    <externalReference r:id="rId16"/>
    <externalReference r:id="rId17"/>
    <externalReference r:id="rId18"/>
  </externalReferences>
  <definedNames>
    <definedName name="AvgAcc">#REF!</definedName>
    <definedName name="BI_Means">'[1]Exhibit 8'!$C$12:$C$17</definedName>
    <definedName name="BI_Weights">'[1]Exhibit 8'!$D$12:$D$17</definedName>
    <definedName name="MeansAO">'Exhibit 9'!$E$26:$E$34</definedName>
    <definedName name="MeansHV">'Exhibit 9'!$E$11:$E$19</definedName>
    <definedName name="MeansHV2">[2]Exh3_1!$G$25:$G$33</definedName>
    <definedName name="MeansLM">'Exhibit 9'!$B$11:$B$19</definedName>
    <definedName name="MeansLM2">[2]Exh3_1!$C$25:$C$34</definedName>
    <definedName name="MeansXH">'Exhibit 9'!$H$11:$H$19</definedName>
    <definedName name="MeansZR">'Exhibit 9'!$B$26:$B$34</definedName>
    <definedName name="NF1ALAE">[3]Exh7_1!$I$20</definedName>
    <definedName name="NF1Means">[3]Exh3_2!$H$11:$H$17</definedName>
    <definedName name="NF1Weights">[3]Exh3_2!$J$11:$J$17</definedName>
    <definedName name="NF2ALAE">[3]Exh7_1!$I$22</definedName>
    <definedName name="NF2Means">[3]Exh3_2!$H$23:$H$29</definedName>
    <definedName name="NF2Weights">[3]Exh3_2!$J$23:$J$29</definedName>
    <definedName name="NF3ALAE">[3]Exh7_1!$I$24</definedName>
    <definedName name="NF3Means">[3]Exh3_2!$H$35:$H$39</definedName>
    <definedName name="NF3Weights">[3]Exh3_2!$J$35:$J$39</definedName>
    <definedName name="NF4ALAE">[3]Exh7_1!$I$26</definedName>
    <definedName name="NF4Means">[3]Exh3_2!$H$45:$H$50</definedName>
    <definedName name="NF4Weights">[3]Exh3_2!$J$45:$J$50</definedName>
    <definedName name="NF5ALAE">[3]Exh7_1!$I$28</definedName>
    <definedName name="NF5Means">[3]Exh3_3!$H$11:$H$16</definedName>
    <definedName name="NF5Weights">[3]Exh3_3!$J$11:$J$16</definedName>
    <definedName name="NF6ALAE">[3]Exh7_1!$I$30</definedName>
    <definedName name="NF6Means">[3]Exh3_3!$H$22:$H$28</definedName>
    <definedName name="NF6Weights">[3]Exh3_3!$J$22:$J$28</definedName>
    <definedName name="PD_Means">'[1]Exhibit 8'!$C$24:$C$26</definedName>
    <definedName name="PD_Weights">'[1]Exhibit 8'!$D$24:$D$26</definedName>
    <definedName name="PDALAE">[3]Exh7_1!$I$32</definedName>
    <definedName name="PDMeans">[3]Exh3_3!$H$36:$H$38</definedName>
    <definedName name="PDWeights">[3]Exh3_3!$J$36:$J$38</definedName>
    <definedName name="_xlnm.Print_Area" localSheetId="1">'Exhibit 1'!$A$1:$I$138</definedName>
    <definedName name="_xlnm.Print_Area" localSheetId="10">'Exhibit 10'!$A$1:$K$82</definedName>
    <definedName name="_xlnm.Print_Area" localSheetId="11">'Exhibit 11'!$A$1:$I$45</definedName>
    <definedName name="_xlnm.Print_Area" localSheetId="12">'Exhibit 12'!$A$1:$J$48</definedName>
    <definedName name="_xlnm.Print_Area" localSheetId="13">'Exhibit 13'!$A$1:$I$32</definedName>
    <definedName name="_xlnm.Print_Area" localSheetId="2">'Exhibit 2'!$A$1:$J$42</definedName>
    <definedName name="_xlnm.Print_Area" localSheetId="3">'Exhibit 3'!$A$1:$J$42</definedName>
    <definedName name="_xlnm.Print_Area" localSheetId="4">'Exhibit 4'!$A$1:$J$42</definedName>
    <definedName name="_xlnm.Print_Area" localSheetId="5">'Exhibit 5'!$A$1:$J$42</definedName>
    <definedName name="_xlnm.Print_Area" localSheetId="6">'Exhibit 6'!$A$1:$J$42</definedName>
    <definedName name="_xlnm.Print_Area" localSheetId="7">'Exhibit 7'!$A$1:$G$46</definedName>
    <definedName name="_xlnm.Print_Area" localSheetId="8">'Exhibit 8'!$A$1:$I$39</definedName>
    <definedName name="_xlnm.Print_Area" localSheetId="9">'Exhibit 9'!$A$1:$J$41</definedName>
    <definedName name="_xlnm.Print_Area" localSheetId="0">'User Notes'!$A$1:$C$49</definedName>
    <definedName name="_xlnm.Print_Titles" localSheetId="1">'Exhibit 1'!$1:$6</definedName>
    <definedName name="_xlnm.Print_Titles" localSheetId="10">'Exhibit 10'!$1:$6</definedName>
    <definedName name="State" localSheetId="0">[4]Inputs!$B$5</definedName>
    <definedName name="State">#REF!</definedName>
    <definedName name="StateGroup" localSheetId="0">[4]Inputs!$B$4</definedName>
    <definedName name="StateGroup">#REF!</definedName>
    <definedName name="Tort1_b1">[3]Exh8_2!$E$39</definedName>
    <definedName name="Tort1_b2">[3]Exh8_2!$E$40</definedName>
    <definedName name="Tort1_Means">[3]Exh8_2!$E$13:$E$19</definedName>
    <definedName name="Tort1_p">[3]Exh8_2!$E$43</definedName>
    <definedName name="Tort1_q1">[3]Exh8_2!$E$41</definedName>
    <definedName name="Tort1_q2">[3]Exh8_2!$E$42</definedName>
    <definedName name="Tort1_Weights">[3]Exh8_2!$E$26:$E$32</definedName>
    <definedName name="Tort1ALAE">[3]Exh7_1!$I$12</definedName>
    <definedName name="Tort1Means">[3]Exh3_1!$H$11:$H$17</definedName>
    <definedName name="Tort1Weights">[3]Exh3_1!$J$11:$J$17</definedName>
    <definedName name="Tort2ALAE">[3]Exh7_1!$I$14</definedName>
    <definedName name="Tort2Means">[3]Exh3_1!$H$23:$H$28</definedName>
    <definedName name="Tort2Weights">[3]Exh3_1!$J$23:$J$28</definedName>
    <definedName name="Tort3ALAE">[3]Exh7_1!$I$16</definedName>
    <definedName name="Tort3Means">[3]Exh3_1!$H$34:$H$39</definedName>
    <definedName name="Tort3Weights">[3]Exh3_1!$J$34:$J$39</definedName>
    <definedName name="Tort4ALAE">[3]Exh7_1!$I$18</definedName>
    <definedName name="Tort4Means">[3]Exh3_1!$H$45:$H$50</definedName>
    <definedName name="Tort4Weights">[3]Exh3_1!$J$45:$J$50</definedName>
    <definedName name="TrendTo">#REF!</definedName>
    <definedName name="WeightsAO">'Exhibit 9'!$F$26:$F$34</definedName>
    <definedName name="WeightsHV">'Exhibit 9'!$F$11:$F$19</definedName>
    <definedName name="WeightsHV2">[2]Exh3_1!$I$25:$I$33</definedName>
    <definedName name="WeightsLM">'Exhibit 9'!$C$11:$C$19</definedName>
    <definedName name="WeightsLM2">[2]Exh3_1!$E$25:$E$34</definedName>
    <definedName name="WeightsXH">'Exhibit 9'!$I$11:$I$19</definedName>
    <definedName name="WeightsZR">'Exhibit 9'!$C$26:$C$34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54" l="1"/>
  <c r="F21" i="254"/>
  <c r="E21" i="254"/>
  <c r="D21" i="254"/>
  <c r="E33" i="97"/>
  <c r="F33" i="97"/>
  <c r="G33" i="97"/>
  <c r="H33" i="97"/>
  <c r="D33" i="97"/>
  <c r="E21" i="97"/>
  <c r="F21" i="97"/>
  <c r="G21" i="97"/>
  <c r="H21" i="97"/>
  <c r="D21" i="97"/>
  <c r="H9" i="97"/>
  <c r="G9" i="97"/>
  <c r="F9" i="97"/>
  <c r="E9" i="97"/>
  <c r="D35" i="97" l="1"/>
  <c r="D37" i="97"/>
  <c r="E37" i="97"/>
  <c r="D39" i="97"/>
  <c r="E39" i="97"/>
  <c r="E35" i="97"/>
  <c r="G17" i="361" l="1"/>
  <c r="G21" i="254"/>
  <c r="D117" i="871" l="1"/>
  <c r="D128" i="871" s="1"/>
  <c r="C129" i="871"/>
  <c r="D92" i="871"/>
  <c r="D127" i="871" s="1"/>
  <c r="D71" i="871"/>
  <c r="D126" i="871" s="1"/>
  <c r="C117" i="871"/>
  <c r="C92" i="871"/>
  <c r="C71" i="871"/>
  <c r="D27" i="871" l="1"/>
  <c r="D124" i="871" s="1"/>
  <c r="C27" i="871"/>
  <c r="D48" i="871"/>
  <c r="D125" i="871" s="1"/>
  <c r="C48" i="871"/>
  <c r="D129" i="871" l="1"/>
  <c r="H39" i="97" l="1"/>
  <c r="G39" i="97"/>
  <c r="F39" i="97"/>
  <c r="H37" i="97"/>
  <c r="G37" i="97"/>
  <c r="F37" i="97"/>
  <c r="H35" i="97"/>
  <c r="G35" i="97"/>
  <c r="F35" i="97"/>
  <c r="H30" i="97"/>
  <c r="G30" i="97"/>
  <c r="F30" i="97"/>
  <c r="E30" i="97"/>
  <c r="D30" i="97"/>
  <c r="H18" i="97"/>
  <c r="G18" i="97"/>
  <c r="F18" i="97"/>
  <c r="E18" i="97"/>
  <c r="D18" i="97"/>
  <c r="D33" i="254" l="1"/>
  <c r="D35" i="254"/>
  <c r="D36" i="254"/>
  <c r="D34" i="254"/>
  <c r="E42" i="97"/>
  <c r="I30" i="97"/>
  <c r="H42" i="97"/>
  <c r="I18" i="97"/>
  <c r="G42" i="97"/>
  <c r="F42" i="97"/>
  <c r="D42" i="97"/>
  <c r="I42" i="97" l="1"/>
  <c r="H17" i="361" l="1"/>
  <c r="H26" i="361" s="1"/>
  <c r="H27" i="361" s="1"/>
  <c r="F17" i="361"/>
  <c r="F26" i="361" s="1"/>
  <c r="F27" i="361" s="1"/>
  <c r="E17" i="361"/>
  <c r="E26" i="361" s="1"/>
  <c r="E27" i="361" s="1"/>
  <c r="E28" i="361" s="1"/>
  <c r="E29" i="361" s="1"/>
  <c r="D17" i="361"/>
  <c r="D26" i="361" s="1"/>
  <c r="G26" i="361"/>
  <c r="G27" i="361" s="1"/>
  <c r="E25" i="361" l="1"/>
  <c r="E30" i="361" s="1"/>
  <c r="G28" i="361"/>
  <c r="G29" i="361" s="1"/>
  <c r="G25" i="361" s="1"/>
  <c r="G30" i="361" s="1"/>
  <c r="F28" i="361"/>
  <c r="F29" i="361" s="1"/>
  <c r="H28" i="361"/>
  <c r="H29" i="361" s="1"/>
  <c r="F37" i="910"/>
  <c r="H12" i="910"/>
  <c r="H13" i="910" s="1"/>
  <c r="H14" i="910" s="1"/>
  <c r="H15" i="910" s="1"/>
  <c r="H16" i="910" s="1"/>
  <c r="H17" i="910" s="1"/>
  <c r="H18" i="910" s="1"/>
  <c r="H19" i="910" s="1"/>
  <c r="E37" i="910" l="1"/>
  <c r="F38" i="910"/>
  <c r="H20" i="910"/>
  <c r="H21" i="910" s="1"/>
  <c r="H22" i="910" s="1"/>
  <c r="H23" i="910" s="1"/>
  <c r="H24" i="910" s="1"/>
  <c r="H25" i="910" s="1"/>
  <c r="H26" i="910" s="1"/>
  <c r="H27" i="910" s="1"/>
  <c r="H28" i="910" s="1"/>
  <c r="H29" i="910" s="1"/>
  <c r="H25" i="361"/>
  <c r="H30" i="361" s="1"/>
  <c r="F25" i="361"/>
  <c r="F30" i="361" s="1"/>
  <c r="D38" i="910"/>
  <c r="D37" i="910"/>
  <c r="E38" i="910"/>
  <c r="F40" i="910" l="1"/>
  <c r="E40" i="910"/>
  <c r="D40" i="910"/>
  <c r="H30" i="910"/>
  <c r="H31" i="910" s="1"/>
  <c r="H32" i="910" s="1"/>
  <c r="H33" i="910" s="1"/>
  <c r="H34" i="910" s="1"/>
  <c r="D39" i="910"/>
  <c r="E39" i="910"/>
  <c r="F39" i="910"/>
  <c r="B6" i="909" l="1"/>
  <c r="B6" i="907"/>
  <c r="B6" i="687"/>
  <c r="B6" i="906"/>
  <c r="B6" i="361"/>
  <c r="B6" i="654"/>
  <c r="B7" i="130"/>
  <c r="B6" i="254"/>
  <c r="B1" i="910" l="1"/>
  <c r="B1" i="908"/>
  <c r="B1" i="909"/>
  <c r="B1" i="687"/>
  <c r="B1" i="654"/>
  <c r="B1" i="907"/>
  <c r="B1" i="902"/>
  <c r="B1" i="906"/>
  <c r="B1" i="361"/>
  <c r="B1" i="130"/>
  <c r="B1" i="97"/>
  <c r="B1" i="254"/>
  <c r="D32" i="254"/>
  <c r="D27" i="361" l="1"/>
  <c r="D28" i="361" l="1"/>
  <c r="D29" i="361" s="1"/>
  <c r="D25" i="361" l="1"/>
  <c r="D30" i="361" s="1"/>
  <c r="C25" i="908" l="1"/>
  <c r="C28" i="908"/>
  <c r="C15" i="908"/>
  <c r="C18" i="908"/>
  <c r="C20" i="908"/>
  <c r="C21" i="908"/>
  <c r="C24" i="908"/>
  <c r="C26" i="908"/>
  <c r="C27" i="908"/>
  <c r="C22" i="908"/>
  <c r="C17" i="908"/>
  <c r="C19" i="908"/>
  <c r="C23" i="908"/>
  <c r="C16" i="908"/>
  <c r="I30" i="687" l="1"/>
  <c r="J30" i="687" s="1"/>
  <c r="I34" i="687"/>
  <c r="J34" i="687" s="1"/>
  <c r="I36" i="687"/>
  <c r="J36" i="687" s="1"/>
  <c r="I39" i="687"/>
  <c r="J39" i="687" s="1"/>
  <c r="I33" i="687"/>
  <c r="J33" i="687" s="1"/>
  <c r="I32" i="687"/>
  <c r="J32" i="687" s="1"/>
  <c r="I31" i="687"/>
  <c r="J31" i="687" s="1"/>
  <c r="I29" i="687"/>
  <c r="J29" i="687" s="1"/>
  <c r="I35" i="687"/>
  <c r="J35" i="687" s="1"/>
  <c r="I40" i="687"/>
  <c r="J40" i="687" s="1"/>
  <c r="I37" i="687"/>
  <c r="J37" i="687" s="1"/>
  <c r="I38" i="687"/>
  <c r="J38" i="687" s="1"/>
  <c r="H35" i="254" l="1"/>
  <c r="D20" i="908" l="1"/>
  <c r="D21" i="908"/>
  <c r="D16" i="908"/>
  <c r="D23" i="908"/>
  <c r="D28" i="908"/>
  <c r="E28" i="908" s="1"/>
  <c r="D27" i="908"/>
  <c r="D17" i="908"/>
  <c r="D15" i="908"/>
  <c r="E15" i="908" s="1"/>
  <c r="D24" i="908"/>
  <c r="D22" i="908"/>
  <c r="D19" i="908"/>
  <c r="D26" i="908"/>
  <c r="D18" i="908"/>
  <c r="D25" i="908"/>
  <c r="E17" i="908" l="1"/>
  <c r="E25" i="908"/>
  <c r="E27" i="908"/>
  <c r="E24" i="908"/>
  <c r="E20" i="908"/>
  <c r="E18" i="908"/>
  <c r="E22" i="908"/>
  <c r="E21" i="908"/>
  <c r="E26" i="908"/>
  <c r="E23" i="908"/>
  <c r="E19" i="908"/>
  <c r="E16" i="908"/>
  <c r="H15" i="908" l="1"/>
  <c r="H27" i="908"/>
  <c r="H25" i="908"/>
  <c r="H21" i="908"/>
  <c r="H17" i="908"/>
  <c r="H20" i="908"/>
  <c r="H26" i="908"/>
  <c r="H24" i="908"/>
  <c r="H28" i="908"/>
  <c r="H16" i="908"/>
  <c r="H22" i="908"/>
  <c r="H23" i="908" l="1"/>
  <c r="I23" i="908" s="1"/>
  <c r="G86" i="871" s="1"/>
  <c r="H86" i="871" s="1"/>
  <c r="H19" i="908"/>
  <c r="E82" i="871" s="1"/>
  <c r="F82" i="871" s="1"/>
  <c r="H18" i="908"/>
  <c r="E81" i="871" s="1"/>
  <c r="F81" i="871" s="1"/>
  <c r="I17" i="908"/>
  <c r="G80" i="871" s="1"/>
  <c r="H80" i="871" s="1"/>
  <c r="E80" i="871"/>
  <c r="F80" i="871" s="1"/>
  <c r="E87" i="871"/>
  <c r="F87" i="871" s="1"/>
  <c r="I24" i="908"/>
  <c r="G87" i="871" s="1"/>
  <c r="H87" i="871" s="1"/>
  <c r="I28" i="908"/>
  <c r="G91" i="871" s="1"/>
  <c r="H91" i="871" s="1"/>
  <c r="E91" i="871"/>
  <c r="F91" i="871" s="1"/>
  <c r="E90" i="871"/>
  <c r="F90" i="871" s="1"/>
  <c r="I27" i="908"/>
  <c r="G90" i="871" s="1"/>
  <c r="H90" i="871" s="1"/>
  <c r="E84" i="871"/>
  <c r="F84" i="871" s="1"/>
  <c r="I21" i="908"/>
  <c r="G84" i="871" s="1"/>
  <c r="H84" i="871" s="1"/>
  <c r="I22" i="908"/>
  <c r="G85" i="871" s="1"/>
  <c r="H85" i="871" s="1"/>
  <c r="E85" i="871"/>
  <c r="F85" i="871" s="1"/>
  <c r="I19" i="908"/>
  <c r="G82" i="871" s="1"/>
  <c r="H82" i="871" s="1"/>
  <c r="I16" i="908"/>
  <c r="G79" i="871" s="1"/>
  <c r="H79" i="871" s="1"/>
  <c r="E79" i="871"/>
  <c r="F79" i="871" s="1"/>
  <c r="I26" i="908"/>
  <c r="G89" i="871" s="1"/>
  <c r="H89" i="871" s="1"/>
  <c r="E89" i="871"/>
  <c r="F89" i="871" s="1"/>
  <c r="I20" i="908"/>
  <c r="G83" i="871" s="1"/>
  <c r="H83" i="871" s="1"/>
  <c r="E83" i="871"/>
  <c r="F83" i="871" s="1"/>
  <c r="E88" i="871"/>
  <c r="F88" i="871" s="1"/>
  <c r="I25" i="908"/>
  <c r="G88" i="871" s="1"/>
  <c r="H88" i="871" s="1"/>
  <c r="I15" i="908"/>
  <c r="G78" i="871" s="1"/>
  <c r="E78" i="871"/>
  <c r="E86" i="871" l="1"/>
  <c r="F86" i="871" s="1"/>
  <c r="I18" i="908"/>
  <c r="G81" i="871" s="1"/>
  <c r="H81" i="871" s="1"/>
  <c r="F78" i="871"/>
  <c r="H78" i="871"/>
  <c r="E92" i="871" l="1"/>
  <c r="E127" i="871" s="1"/>
  <c r="F127" i="871" s="1"/>
  <c r="G92" i="871"/>
  <c r="G127" i="871" s="1"/>
  <c r="H127" i="871" s="1"/>
  <c r="F92" i="871" l="1"/>
  <c r="H92" i="871"/>
  <c r="C27" i="907" l="1"/>
  <c r="C24" i="907"/>
  <c r="C15" i="907"/>
  <c r="C25" i="907"/>
  <c r="C22" i="907"/>
  <c r="C20" i="907"/>
  <c r="C19" i="907"/>
  <c r="C18" i="907"/>
  <c r="C16" i="907"/>
  <c r="C26" i="907"/>
  <c r="C17" i="907"/>
  <c r="C21" i="907"/>
  <c r="C28" i="907"/>
  <c r="C23" i="907"/>
  <c r="C25" i="909"/>
  <c r="C17" i="909"/>
  <c r="C23" i="909"/>
  <c r="C21" i="909"/>
  <c r="C27" i="909"/>
  <c r="C20" i="909"/>
  <c r="C18" i="909"/>
  <c r="C24" i="909"/>
  <c r="C15" i="909"/>
  <c r="C26" i="909"/>
  <c r="C16" i="909"/>
  <c r="C22" i="909"/>
  <c r="C28" i="909"/>
  <c r="C19" i="909"/>
  <c r="C22" i="906"/>
  <c r="C15" i="906"/>
  <c r="C21" i="906"/>
  <c r="C24" i="906"/>
  <c r="C20" i="906"/>
  <c r="C27" i="906"/>
  <c r="C26" i="906"/>
  <c r="C17" i="906"/>
  <c r="C28" i="906"/>
  <c r="C23" i="906"/>
  <c r="C25" i="906"/>
  <c r="C18" i="906"/>
  <c r="C16" i="906"/>
  <c r="C19" i="906"/>
  <c r="C19" i="654"/>
  <c r="C27" i="654"/>
  <c r="C20" i="654"/>
  <c r="C28" i="654"/>
  <c r="C21" i="654"/>
  <c r="C22" i="654"/>
  <c r="C15" i="654"/>
  <c r="E12" i="687" s="1"/>
  <c r="F12" i="687" s="1"/>
  <c r="C23" i="654"/>
  <c r="C16" i="654"/>
  <c r="C24" i="654"/>
  <c r="C17" i="654"/>
  <c r="C25" i="654"/>
  <c r="C18" i="654"/>
  <c r="C26" i="654"/>
  <c r="E18" i="687" l="1"/>
  <c r="F18" i="687" s="1"/>
  <c r="E15" i="687"/>
  <c r="F15" i="687" s="1"/>
  <c r="E57" i="687"/>
  <c r="F57" i="687" s="1"/>
  <c r="E21" i="687"/>
  <c r="F21" i="687" s="1"/>
  <c r="E23" i="687"/>
  <c r="F23" i="687" s="1"/>
  <c r="I19" i="687"/>
  <c r="J19" i="687" s="1"/>
  <c r="I12" i="687"/>
  <c r="J12" i="687" s="1"/>
  <c r="E56" i="687"/>
  <c r="F56" i="687" s="1"/>
  <c r="E36" i="687"/>
  <c r="F36" i="687" s="1"/>
  <c r="E22" i="687"/>
  <c r="F22" i="687" s="1"/>
  <c r="E32" i="687"/>
  <c r="F32" i="687" s="1"/>
  <c r="E48" i="687"/>
  <c r="F48" i="687" s="1"/>
  <c r="E14" i="687"/>
  <c r="F14" i="687" s="1"/>
  <c r="I23" i="687"/>
  <c r="J23" i="687" s="1"/>
  <c r="I18" i="687"/>
  <c r="J18" i="687" s="1"/>
  <c r="E51" i="687"/>
  <c r="F51" i="687" s="1"/>
  <c r="E40" i="687"/>
  <c r="F40" i="687" s="1"/>
  <c r="E35" i="687"/>
  <c r="F35" i="687" s="1"/>
  <c r="E58" i="687"/>
  <c r="F58" i="687" s="1"/>
  <c r="I21" i="687"/>
  <c r="J21" i="687" s="1"/>
  <c r="E33" i="687"/>
  <c r="F33" i="687" s="1"/>
  <c r="E20" i="687"/>
  <c r="F20" i="687" s="1"/>
  <c r="I14" i="687"/>
  <c r="J14" i="687" s="1"/>
  <c r="E52" i="687"/>
  <c r="F52" i="687" s="1"/>
  <c r="E34" i="687"/>
  <c r="F34" i="687" s="1"/>
  <c r="E38" i="687"/>
  <c r="F38" i="687" s="1"/>
  <c r="I20" i="687"/>
  <c r="J20" i="687" s="1"/>
  <c r="I17" i="687"/>
  <c r="J17" i="687" s="1"/>
  <c r="E16" i="687"/>
  <c r="F16" i="687" s="1"/>
  <c r="I22" i="687"/>
  <c r="J22" i="687" s="1"/>
  <c r="E59" i="687"/>
  <c r="F59" i="687" s="1"/>
  <c r="E31" i="687"/>
  <c r="F31" i="687" s="1"/>
  <c r="E29" i="687"/>
  <c r="F29" i="687" s="1"/>
  <c r="E50" i="687"/>
  <c r="F50" i="687" s="1"/>
  <c r="E13" i="687"/>
  <c r="F13" i="687" s="1"/>
  <c r="I16" i="687"/>
  <c r="J16" i="687" s="1"/>
  <c r="E54" i="687"/>
  <c r="F54" i="687" s="1"/>
  <c r="E53" i="687"/>
  <c r="F53" i="687" s="1"/>
  <c r="E39" i="687"/>
  <c r="F39" i="687" s="1"/>
  <c r="E37" i="687"/>
  <c r="F37" i="687" s="1"/>
  <c r="I15" i="687"/>
  <c r="J15" i="687" s="1"/>
  <c r="E17" i="687"/>
  <c r="F17" i="687" s="1"/>
  <c r="E19" i="687"/>
  <c r="F19" i="687" s="1"/>
  <c r="I13" i="687"/>
  <c r="J13" i="687" s="1"/>
  <c r="E49" i="687"/>
  <c r="F49" i="687" s="1"/>
  <c r="E55" i="687"/>
  <c r="F55" i="687" s="1"/>
  <c r="E30" i="687"/>
  <c r="F30" i="687" s="1"/>
  <c r="H34" i="254" l="1"/>
  <c r="H33" i="254"/>
  <c r="D25" i="906" l="1"/>
  <c r="D17" i="906"/>
  <c r="D21" i="906"/>
  <c r="D26" i="906"/>
  <c r="D28" i="906"/>
  <c r="D16" i="906"/>
  <c r="D15" i="906"/>
  <c r="E15" i="906" s="1"/>
  <c r="D18" i="906"/>
  <c r="D23" i="906"/>
  <c r="D27" i="906"/>
  <c r="D24" i="906"/>
  <c r="D20" i="906"/>
  <c r="D22" i="906"/>
  <c r="D19" i="906"/>
  <c r="D26" i="907"/>
  <c r="D17" i="907"/>
  <c r="D16" i="907"/>
  <c r="D28" i="907"/>
  <c r="D19" i="907"/>
  <c r="D25" i="907"/>
  <c r="D24" i="907"/>
  <c r="D23" i="907"/>
  <c r="D22" i="907"/>
  <c r="D18" i="907"/>
  <c r="D15" i="907"/>
  <c r="E15" i="907" s="1"/>
  <c r="D20" i="907"/>
  <c r="D21" i="907"/>
  <c r="D27" i="907"/>
  <c r="H32" i="254"/>
  <c r="E22" i="907" l="1"/>
  <c r="E26" i="907"/>
  <c r="D21" i="654"/>
  <c r="D17" i="654"/>
  <c r="D23" i="654"/>
  <c r="D28" i="654"/>
  <c r="D26" i="654"/>
  <c r="D18" i="654"/>
  <c r="D19" i="654"/>
  <c r="D27" i="654"/>
  <c r="D24" i="654"/>
  <c r="D22" i="654"/>
  <c r="D20" i="654"/>
  <c r="D25" i="654"/>
  <c r="D16" i="654"/>
  <c r="D15" i="654"/>
  <c r="E15" i="654" s="1"/>
  <c r="E23" i="907"/>
  <c r="E19" i="906"/>
  <c r="E16" i="906"/>
  <c r="E18" i="906"/>
  <c r="E24" i="907"/>
  <c r="E22" i="906"/>
  <c r="E28" i="906"/>
  <c r="E18" i="907"/>
  <c r="E27" i="907"/>
  <c r="E25" i="907"/>
  <c r="E20" i="906"/>
  <c r="E26" i="906"/>
  <c r="E17" i="907"/>
  <c r="H36" i="254"/>
  <c r="E21" i="907"/>
  <c r="E19" i="907"/>
  <c r="E24" i="906"/>
  <c r="E21" i="906"/>
  <c r="E20" i="907"/>
  <c r="E28" i="907"/>
  <c r="E27" i="906"/>
  <c r="E17" i="906"/>
  <c r="E16" i="907"/>
  <c r="E23" i="906"/>
  <c r="E25" i="906"/>
  <c r="E28" i="654" l="1"/>
  <c r="E20" i="654"/>
  <c r="E23" i="654"/>
  <c r="D26" i="909"/>
  <c r="D17" i="909"/>
  <c r="D21" i="909"/>
  <c r="D27" i="909"/>
  <c r="D15" i="909"/>
  <c r="E15" i="909" s="1"/>
  <c r="D16" i="909"/>
  <c r="D22" i="909"/>
  <c r="D20" i="909"/>
  <c r="D24" i="909"/>
  <c r="D23" i="909"/>
  <c r="D18" i="909"/>
  <c r="D28" i="909"/>
  <c r="D19" i="909"/>
  <c r="D25" i="909"/>
  <c r="E22" i="654"/>
  <c r="E17" i="654"/>
  <c r="E25" i="654"/>
  <c r="E24" i="654"/>
  <c r="E21" i="654"/>
  <c r="E27" i="654"/>
  <c r="E19" i="654"/>
  <c r="E18" i="654"/>
  <c r="E16" i="654"/>
  <c r="E26" i="654"/>
  <c r="E28" i="909" l="1"/>
  <c r="E27" i="909"/>
  <c r="E19" i="909"/>
  <c r="E18" i="909"/>
  <c r="E21" i="909"/>
  <c r="E23" i="909"/>
  <c r="E17" i="909"/>
  <c r="E24" i="909"/>
  <c r="E26" i="909"/>
  <c r="E20" i="909"/>
  <c r="E22" i="909"/>
  <c r="E25" i="909"/>
  <c r="E16" i="909"/>
  <c r="H15" i="909" l="1"/>
  <c r="H15" i="906"/>
  <c r="H15" i="654"/>
  <c r="H15" i="907"/>
  <c r="H20" i="909" l="1"/>
  <c r="E108" i="871" s="1"/>
  <c r="F108" i="871" s="1"/>
  <c r="H23" i="909"/>
  <c r="I23" i="909" s="1"/>
  <c r="G111" i="871" s="1"/>
  <c r="H111" i="871" s="1"/>
  <c r="H16" i="909"/>
  <c r="H17" i="909"/>
  <c r="H24" i="909"/>
  <c r="E112" i="871" s="1"/>
  <c r="F112" i="871" s="1"/>
  <c r="H27" i="909"/>
  <c r="E115" i="871" s="1"/>
  <c r="F115" i="871" s="1"/>
  <c r="H25" i="909"/>
  <c r="E113" i="871" s="1"/>
  <c r="F113" i="871" s="1"/>
  <c r="H28" i="909"/>
  <c r="I28" i="909" s="1"/>
  <c r="G116" i="871" s="1"/>
  <c r="H116" i="871" s="1"/>
  <c r="H18" i="909"/>
  <c r="I18" i="909" s="1"/>
  <c r="G106" i="871" s="1"/>
  <c r="H106" i="871" s="1"/>
  <c r="H21" i="909"/>
  <c r="I21" i="909" s="1"/>
  <c r="G109" i="871" s="1"/>
  <c r="H109" i="871" s="1"/>
  <c r="H26" i="909"/>
  <c r="E114" i="871" s="1"/>
  <c r="F114" i="871" s="1"/>
  <c r="H22" i="909"/>
  <c r="H16" i="654"/>
  <c r="E14" i="871" s="1"/>
  <c r="F14" i="871" s="1"/>
  <c r="H20" i="654"/>
  <c r="E18" i="871" s="1"/>
  <c r="F18" i="871" s="1"/>
  <c r="H28" i="907"/>
  <c r="I28" i="907" s="1"/>
  <c r="G70" i="871" s="1"/>
  <c r="H70" i="871" s="1"/>
  <c r="H22" i="906"/>
  <c r="I22" i="906" s="1"/>
  <c r="G41" i="871" s="1"/>
  <c r="H41" i="871" s="1"/>
  <c r="H23" i="906"/>
  <c r="I23" i="906" s="1"/>
  <c r="G42" i="871" s="1"/>
  <c r="H42" i="871" s="1"/>
  <c r="H18" i="906"/>
  <c r="E37" i="871" s="1"/>
  <c r="F37" i="871" s="1"/>
  <c r="H19" i="906"/>
  <c r="I19" i="906" s="1"/>
  <c r="G38" i="871" s="1"/>
  <c r="H38" i="871" s="1"/>
  <c r="H16" i="906"/>
  <c r="I16" i="906" s="1"/>
  <c r="G35" i="871" s="1"/>
  <c r="H35" i="871" s="1"/>
  <c r="H26" i="906"/>
  <c r="E45" i="871" s="1"/>
  <c r="F45" i="871" s="1"/>
  <c r="H19" i="909"/>
  <c r="I19" i="909" s="1"/>
  <c r="G107" i="871" s="1"/>
  <c r="H107" i="871" s="1"/>
  <c r="H25" i="906"/>
  <c r="I25" i="906" s="1"/>
  <c r="G44" i="871" s="1"/>
  <c r="H44" i="871" s="1"/>
  <c r="H28" i="906"/>
  <c r="I28" i="906" s="1"/>
  <c r="G47" i="871" s="1"/>
  <c r="H47" i="871" s="1"/>
  <c r="I15" i="654"/>
  <c r="G13" i="871" s="1"/>
  <c r="E13" i="871"/>
  <c r="H22" i="654"/>
  <c r="H17" i="654"/>
  <c r="H19" i="907"/>
  <c r="H24" i="906"/>
  <c r="H24" i="907"/>
  <c r="H16" i="907"/>
  <c r="I27" i="909"/>
  <c r="G115" i="871" s="1"/>
  <c r="H115" i="871" s="1"/>
  <c r="E38" i="871"/>
  <c r="F38" i="871" s="1"/>
  <c r="E111" i="871"/>
  <c r="F111" i="871" s="1"/>
  <c r="H25" i="654"/>
  <c r="H23" i="907"/>
  <c r="I15" i="909"/>
  <c r="G103" i="871" s="1"/>
  <c r="E103" i="871"/>
  <c r="E42" i="871"/>
  <c r="F42" i="871" s="1"/>
  <c r="H21" i="654"/>
  <c r="H24" i="654"/>
  <c r="I24" i="909"/>
  <c r="G112" i="871" s="1"/>
  <c r="H112" i="871" s="1"/>
  <c r="H21" i="906"/>
  <c r="H19" i="654"/>
  <c r="I15" i="907"/>
  <c r="G57" i="871" s="1"/>
  <c r="E57" i="871"/>
  <c r="H22" i="907"/>
  <c r="E105" i="871"/>
  <c r="F105" i="871" s="1"/>
  <c r="I17" i="909"/>
  <c r="G105" i="871" s="1"/>
  <c r="H105" i="871" s="1"/>
  <c r="H20" i="907"/>
  <c r="H27" i="654"/>
  <c r="H20" i="906"/>
  <c r="H17" i="906"/>
  <c r="H18" i="907"/>
  <c r="I16" i="909"/>
  <c r="G104" i="871" s="1"/>
  <c r="H104" i="871" s="1"/>
  <c r="E104" i="871"/>
  <c r="F104" i="871" s="1"/>
  <c r="H23" i="654"/>
  <c r="H21" i="907"/>
  <c r="E110" i="871"/>
  <c r="F110" i="871" s="1"/>
  <c r="I22" i="909"/>
  <c r="G110" i="871" s="1"/>
  <c r="H110" i="871" s="1"/>
  <c r="H17" i="907"/>
  <c r="H28" i="654"/>
  <c r="H26" i="907"/>
  <c r="H25" i="907"/>
  <c r="H18" i="654"/>
  <c r="I26" i="909"/>
  <c r="G114" i="871" s="1"/>
  <c r="H114" i="871" s="1"/>
  <c r="H26" i="654"/>
  <c r="E34" i="871"/>
  <c r="I15" i="906"/>
  <c r="G34" i="871" s="1"/>
  <c r="H27" i="906"/>
  <c r="H27" i="907"/>
  <c r="I16" i="654" l="1"/>
  <c r="G14" i="871" s="1"/>
  <c r="H14" i="871" s="1"/>
  <c r="E106" i="871"/>
  <c r="F106" i="871" s="1"/>
  <c r="I20" i="909"/>
  <c r="G108" i="871" s="1"/>
  <c r="H108" i="871" s="1"/>
  <c r="E116" i="871"/>
  <c r="F116" i="871" s="1"/>
  <c r="E47" i="871"/>
  <c r="F47" i="871" s="1"/>
  <c r="E109" i="871"/>
  <c r="F109" i="871" s="1"/>
  <c r="I18" i="906"/>
  <c r="G37" i="871" s="1"/>
  <c r="H37" i="871" s="1"/>
  <c r="E41" i="871"/>
  <c r="F41" i="871" s="1"/>
  <c r="E44" i="871"/>
  <c r="F44" i="871" s="1"/>
  <c r="I25" i="909"/>
  <c r="G113" i="871" s="1"/>
  <c r="H113" i="871" s="1"/>
  <c r="E70" i="871"/>
  <c r="F70" i="871" s="1"/>
  <c r="I20" i="654"/>
  <c r="G18" i="871" s="1"/>
  <c r="H18" i="871" s="1"/>
  <c r="E107" i="871"/>
  <c r="F107" i="871" s="1"/>
  <c r="I26" i="906"/>
  <c r="G45" i="871" s="1"/>
  <c r="H45" i="871" s="1"/>
  <c r="E35" i="871"/>
  <c r="F35" i="871" s="1"/>
  <c r="E60" i="871"/>
  <c r="F60" i="871" s="1"/>
  <c r="I18" i="907"/>
  <c r="G60" i="871" s="1"/>
  <c r="H60" i="871" s="1"/>
  <c r="I22" i="907"/>
  <c r="G64" i="871" s="1"/>
  <c r="H64" i="871" s="1"/>
  <c r="E64" i="871"/>
  <c r="F64" i="871" s="1"/>
  <c r="I21" i="906"/>
  <c r="G40" i="871" s="1"/>
  <c r="H40" i="871" s="1"/>
  <c r="E40" i="871"/>
  <c r="F40" i="871" s="1"/>
  <c r="F13" i="871"/>
  <c r="H57" i="871"/>
  <c r="I27" i="907"/>
  <c r="G69" i="871" s="1"/>
  <c r="H69" i="871" s="1"/>
  <c r="E69" i="871"/>
  <c r="F69" i="871" s="1"/>
  <c r="I18" i="654"/>
  <c r="G16" i="871" s="1"/>
  <c r="H16" i="871" s="1"/>
  <c r="E16" i="871"/>
  <c r="F16" i="871" s="1"/>
  <c r="I17" i="906"/>
  <c r="G36" i="871" s="1"/>
  <c r="H36" i="871" s="1"/>
  <c r="E36" i="871"/>
  <c r="F36" i="871" s="1"/>
  <c r="F57" i="871"/>
  <c r="F103" i="871"/>
  <c r="H13" i="871"/>
  <c r="E46" i="871"/>
  <c r="F46" i="871" s="1"/>
  <c r="I27" i="906"/>
  <c r="G46" i="871" s="1"/>
  <c r="H46" i="871" s="1"/>
  <c r="I17" i="654"/>
  <c r="G15" i="871" s="1"/>
  <c r="H15" i="871" s="1"/>
  <c r="E15" i="871"/>
  <c r="F15" i="871" s="1"/>
  <c r="H34" i="871"/>
  <c r="E25" i="871"/>
  <c r="F25" i="871" s="1"/>
  <c r="I27" i="654"/>
  <c r="G25" i="871" s="1"/>
  <c r="H25" i="871" s="1"/>
  <c r="E62" i="871"/>
  <c r="F62" i="871" s="1"/>
  <c r="I20" i="907"/>
  <c r="G62" i="871" s="1"/>
  <c r="H62" i="871" s="1"/>
  <c r="I24" i="654"/>
  <c r="G22" i="871" s="1"/>
  <c r="H22" i="871" s="1"/>
  <c r="E22" i="871"/>
  <c r="F22" i="871" s="1"/>
  <c r="I23" i="907"/>
  <c r="G65" i="871" s="1"/>
  <c r="H65" i="871" s="1"/>
  <c r="E65" i="871"/>
  <c r="F65" i="871" s="1"/>
  <c r="E67" i="871"/>
  <c r="F67" i="871" s="1"/>
  <c r="I25" i="907"/>
  <c r="G67" i="871" s="1"/>
  <c r="H67" i="871" s="1"/>
  <c r="F34" i="871"/>
  <c r="I21" i="654"/>
  <c r="G19" i="871" s="1"/>
  <c r="H19" i="871" s="1"/>
  <c r="E19" i="871"/>
  <c r="F19" i="871" s="1"/>
  <c r="I25" i="654"/>
  <c r="G23" i="871" s="1"/>
  <c r="H23" i="871" s="1"/>
  <c r="E23" i="871"/>
  <c r="F23" i="871" s="1"/>
  <c r="I24" i="907"/>
  <c r="G66" i="871" s="1"/>
  <c r="H66" i="871" s="1"/>
  <c r="E66" i="871"/>
  <c r="F66" i="871" s="1"/>
  <c r="E63" i="871"/>
  <c r="F63" i="871" s="1"/>
  <c r="I21" i="907"/>
  <c r="G63" i="871" s="1"/>
  <c r="H63" i="871" s="1"/>
  <c r="E24" i="871"/>
  <c r="F24" i="871" s="1"/>
  <c r="I26" i="654"/>
  <c r="G24" i="871" s="1"/>
  <c r="H24" i="871" s="1"/>
  <c r="I26" i="907"/>
  <c r="G68" i="871" s="1"/>
  <c r="H68" i="871" s="1"/>
  <c r="E68" i="871"/>
  <c r="F68" i="871" s="1"/>
  <c r="E21" i="871"/>
  <c r="F21" i="871" s="1"/>
  <c r="I23" i="654"/>
  <c r="G21" i="871" s="1"/>
  <c r="H21" i="871" s="1"/>
  <c r="I24" i="906"/>
  <c r="G43" i="871" s="1"/>
  <c r="H43" i="871" s="1"/>
  <c r="E43" i="871"/>
  <c r="F43" i="871" s="1"/>
  <c r="E20" i="871"/>
  <c r="F20" i="871" s="1"/>
  <c r="I22" i="654"/>
  <c r="G20" i="871" s="1"/>
  <c r="H20" i="871" s="1"/>
  <c r="H103" i="871"/>
  <c r="G117" i="871"/>
  <c r="E26" i="871"/>
  <c r="F26" i="871" s="1"/>
  <c r="I28" i="654"/>
  <c r="G26" i="871" s="1"/>
  <c r="H26" i="871" s="1"/>
  <c r="I19" i="907"/>
  <c r="G61" i="871" s="1"/>
  <c r="H61" i="871" s="1"/>
  <c r="E61" i="871"/>
  <c r="F61" i="871" s="1"/>
  <c r="E39" i="871"/>
  <c r="F39" i="871" s="1"/>
  <c r="I20" i="906"/>
  <c r="G39" i="871" s="1"/>
  <c r="H39" i="871" s="1"/>
  <c r="I17" i="907"/>
  <c r="G59" i="871" s="1"/>
  <c r="H59" i="871" s="1"/>
  <c r="E59" i="871"/>
  <c r="F59" i="871" s="1"/>
  <c r="I19" i="654"/>
  <c r="G17" i="871" s="1"/>
  <c r="H17" i="871" s="1"/>
  <c r="E17" i="871"/>
  <c r="F17" i="871" s="1"/>
  <c r="I16" i="907"/>
  <c r="G58" i="871" s="1"/>
  <c r="H58" i="871" s="1"/>
  <c r="E58" i="871"/>
  <c r="F58" i="871" s="1"/>
  <c r="E117" i="871" l="1"/>
  <c r="F117" i="871" s="1"/>
  <c r="G48" i="871"/>
  <c r="G125" i="871" s="1"/>
  <c r="H125" i="871" s="1"/>
  <c r="G128" i="871"/>
  <c r="H128" i="871" s="1"/>
  <c r="H117" i="871"/>
  <c r="E27" i="871"/>
  <c r="E71" i="871"/>
  <c r="E48" i="871"/>
  <c r="G71" i="871"/>
  <c r="G27" i="871"/>
  <c r="E128" i="871" l="1"/>
  <c r="F128" i="871" s="1"/>
  <c r="H48" i="871"/>
  <c r="G126" i="871"/>
  <c r="H126" i="871" s="1"/>
  <c r="H71" i="871"/>
  <c r="G124" i="871"/>
  <c r="H27" i="871"/>
  <c r="F71" i="871"/>
  <c r="E126" i="871"/>
  <c r="F126" i="871" s="1"/>
  <c r="F27" i="871"/>
  <c r="E124" i="871"/>
  <c r="E125" i="871"/>
  <c r="F125" i="871" s="1"/>
  <c r="F48" i="871"/>
  <c r="F124" i="871" l="1"/>
  <c r="E129" i="871"/>
  <c r="F129" i="871" s="1"/>
  <c r="H124" i="871"/>
  <c r="G129" i="871"/>
  <c r="H129" i="871" s="1"/>
</calcChain>
</file>

<file path=xl/sharedStrings.xml><?xml version="1.0" encoding="utf-8"?>
<sst xmlns="http://schemas.openxmlformats.org/spreadsheetml/2006/main" count="692" uniqueCount="222">
  <si>
    <t>COMPARISON OF LIMITED AVERAGE SEVERITIES</t>
  </si>
  <si>
    <t>Mixed Exponential</t>
  </si>
  <si>
    <t>Policy</t>
  </si>
  <si>
    <t>Limit</t>
  </si>
  <si>
    <t>Empirical</t>
  </si>
  <si>
    <t>Percent</t>
  </si>
  <si>
    <t>($,000)</t>
  </si>
  <si>
    <t>Difference</t>
  </si>
  <si>
    <t>(1)</t>
  </si>
  <si>
    <t>(3)</t>
  </si>
  <si>
    <t>(4)</t>
  </si>
  <si>
    <t>(5)</t>
  </si>
  <si>
    <t>(6)</t>
  </si>
  <si>
    <t>Limited</t>
  </si>
  <si>
    <t>Average</t>
  </si>
  <si>
    <t>ALAE per</t>
  </si>
  <si>
    <t>ULAE per</t>
  </si>
  <si>
    <t>Process</t>
  </si>
  <si>
    <t>Parameter</t>
  </si>
  <si>
    <t>Severity</t>
  </si>
  <si>
    <t>Occurrence</t>
  </si>
  <si>
    <t>Risk Load</t>
  </si>
  <si>
    <t>Mean</t>
  </si>
  <si>
    <t>Weight</t>
  </si>
  <si>
    <t>Year</t>
  </si>
  <si>
    <t>(2)</t>
  </si>
  <si>
    <t>(1) x (2)</t>
  </si>
  <si>
    <t>Table</t>
  </si>
  <si>
    <t>Indemnity</t>
  </si>
  <si>
    <t>k = 1+R1+((R1•R2)/(1-R3)) =</t>
  </si>
  <si>
    <t>Lag 1 =</t>
  </si>
  <si>
    <t xml:space="preserve"> 1 / k =</t>
  </si>
  <si>
    <t>Lag 2 =</t>
  </si>
  <si>
    <t>R1 / k =</t>
  </si>
  <si>
    <t>Lag 3 =</t>
  </si>
  <si>
    <t>R1•R2/k =</t>
  </si>
  <si>
    <t>Lag 4 =</t>
  </si>
  <si>
    <t xml:space="preserve"> R1•R2•R3/k =</t>
  </si>
  <si>
    <t>Lag 5 =</t>
  </si>
  <si>
    <t>Payment Lag Parameters</t>
  </si>
  <si>
    <t>d</t>
  </si>
  <si>
    <t>c</t>
  </si>
  <si>
    <t>a</t>
  </si>
  <si>
    <t>nbarc</t>
  </si>
  <si>
    <t>=</t>
  </si>
  <si>
    <t>R1 =</t>
  </si>
  <si>
    <t>R2 =</t>
  </si>
  <si>
    <t>R3 =</t>
  </si>
  <si>
    <t>Generation of Lag Weights</t>
  </si>
  <si>
    <t>LAS</t>
  </si>
  <si>
    <t>Total Limits</t>
  </si>
  <si>
    <t>Fitted</t>
  </si>
  <si>
    <t>Indicated ALAE per Occurrence</t>
  </si>
  <si>
    <t>Best 5-of-7</t>
  </si>
  <si>
    <t>b</t>
  </si>
  <si>
    <r>
      <t>(2)</t>
    </r>
    <r>
      <rPr>
        <vertAlign val="superscript"/>
        <sz val="11"/>
        <rFont val="Times New Roman"/>
        <family val="1"/>
      </rPr>
      <t>a</t>
    </r>
  </si>
  <si>
    <r>
      <t>(7)</t>
    </r>
    <r>
      <rPr>
        <vertAlign val="superscript"/>
        <sz val="11"/>
        <rFont val="Times New Roman"/>
        <family val="1"/>
      </rPr>
      <t>b</t>
    </r>
  </si>
  <si>
    <r>
      <t>Average Severity</t>
    </r>
    <r>
      <rPr>
        <vertAlign val="superscript"/>
        <sz val="11"/>
        <rFont val="Times New Roman"/>
        <family val="1"/>
      </rPr>
      <t>b</t>
    </r>
  </si>
  <si>
    <t>CALCULATION OF ALLOCATED LOSS ADJUSTMENT EXPENSE PER OCCURRENCE</t>
  </si>
  <si>
    <r>
      <t>Lambda(</t>
    </r>
    <r>
      <rPr>
        <sz val="11"/>
        <rFont val="Symbol"/>
        <family val="1"/>
        <charset val="2"/>
      </rPr>
      <t>l</t>
    </r>
    <r>
      <rPr>
        <sz val="11"/>
        <rFont val="Times New Roman"/>
        <family val="1"/>
      </rPr>
      <t>)</t>
    </r>
    <r>
      <rPr>
        <vertAlign val="superscript"/>
        <sz val="11"/>
        <rFont val="Times New Roman"/>
        <family val="1"/>
      </rPr>
      <t>a</t>
    </r>
  </si>
  <si>
    <t>Current</t>
  </si>
  <si>
    <t>Increased</t>
  </si>
  <si>
    <t>Change</t>
  </si>
  <si>
    <t xml:space="preserve">DEVELOPMENT OF UNALLOCATED LOSS ADJUSTMENT EXPENSE FACTOR  </t>
  </si>
  <si>
    <t>Direct Losses Incurred</t>
  </si>
  <si>
    <t>Allocated Loss Adjustment</t>
  </si>
  <si>
    <t>Expenses Incurred (ALAE)</t>
  </si>
  <si>
    <t>Unallocated Loss Adjustment</t>
  </si>
  <si>
    <t>Expenses Incurred (ULAE)</t>
  </si>
  <si>
    <t xml:space="preserve">ISO determines lambda so that the ratio of the average increased limit factor with </t>
  </si>
  <si>
    <t>risk load to the average increased limit factor without risk load is equal to 1.06</t>
  </si>
  <si>
    <t xml:space="preserve">Indicated </t>
  </si>
  <si>
    <t>Factor</t>
  </si>
  <si>
    <t>(8)</t>
  </si>
  <si>
    <t>Selected</t>
  </si>
  <si>
    <t>Explanation for this exhibit is provided on pages B-1 and B-2.</t>
  </si>
  <si>
    <t>COMMERCIAL AUTOMOBILE LIABILITY INCREASED LIMIT FACTORS</t>
  </si>
  <si>
    <t>Light and Medium</t>
  </si>
  <si>
    <t>Heavy</t>
  </si>
  <si>
    <t>Extra Heavy</t>
  </si>
  <si>
    <t>Zone-rated</t>
  </si>
  <si>
    <t>All Other</t>
  </si>
  <si>
    <t>CALCULATION OF INCREASED LIMIT FACTORS</t>
  </si>
  <si>
    <t>LIGHT AND MEDIUM TRUCKS</t>
  </si>
  <si>
    <t>HEAVY TRUCKS AND TRUCK-TRACTORS</t>
  </si>
  <si>
    <t>EXTRA HEAVY TRUCKS AND TRUCK-TRACTORS</t>
  </si>
  <si>
    <t>ZONE-RATED RISKS</t>
  </si>
  <si>
    <t>ALL OTHER RISKS</t>
  </si>
  <si>
    <t>TREND SELECTION</t>
  </si>
  <si>
    <t>MULTISTATE AVERAGE CLAIM COST</t>
  </si>
  <si>
    <t>PAID CALENDAR YEAR DATA</t>
  </si>
  <si>
    <t>Year Ended</t>
  </si>
  <si>
    <t>Bodily Injury</t>
  </si>
  <si>
    <t>Property Damage</t>
  </si>
  <si>
    <t>Average Annual</t>
  </si>
  <si>
    <t>Coefficient of</t>
  </si>
  <si>
    <r>
      <t>Determination R</t>
    </r>
    <r>
      <rPr>
        <vertAlign val="superscript"/>
        <sz val="11"/>
        <rFont val="Times New Roman"/>
        <family val="1"/>
      </rPr>
      <t>2</t>
    </r>
  </si>
  <si>
    <t>24 PT:</t>
  </si>
  <si>
    <t>12 PT:</t>
  </si>
  <si>
    <t>Multistate data excludes Massachusetts.</t>
  </si>
  <si>
    <t>TREND SELECTION:</t>
  </si>
  <si>
    <t>Light and</t>
  </si>
  <si>
    <t>Medium</t>
  </si>
  <si>
    <t>(Multistate)</t>
  </si>
  <si>
    <t>TOTAL =</t>
  </si>
  <si>
    <t>The lag weight distribution includes allocated CRR data for all tables except Zone-rated.</t>
  </si>
  <si>
    <r>
      <t>PAYMENT LAG PARAMETERS AND LAG WEIGHTS</t>
    </r>
    <r>
      <rPr>
        <vertAlign val="superscript"/>
        <sz val="11"/>
        <rFont val="Times New Roman"/>
        <family val="1"/>
      </rPr>
      <t>a</t>
    </r>
  </si>
  <si>
    <t>MIXED EXPONENTIAL PARAMETERS</t>
  </si>
  <si>
    <t>Zone-rated (Multistate)</t>
  </si>
  <si>
    <t>Trended</t>
  </si>
  <si>
    <t>Fiscal Accident</t>
  </si>
  <si>
    <t>Extra</t>
  </si>
  <si>
    <t>All</t>
  </si>
  <si>
    <t>Other</t>
  </si>
  <si>
    <t>Calendar Year Experience</t>
  </si>
  <si>
    <r>
      <t xml:space="preserve">Five-Year </t>
    </r>
    <r>
      <rPr>
        <u/>
        <sz val="11"/>
        <rFont val="Times New Roman"/>
        <family val="1"/>
      </rPr>
      <t>Average</t>
    </r>
  </si>
  <si>
    <t>Unallocated LAE as a ratio</t>
  </si>
  <si>
    <t>to Loss + Allocated LAE</t>
  </si>
  <si>
    <t>(3)/[(1)+(2)]</t>
  </si>
  <si>
    <t>ITEM</t>
  </si>
  <si>
    <t>Bodily Injury and Property Damage Combined</t>
  </si>
  <si>
    <t>ALL COMMERCIAL (NON-PROFESSIONAL) LIABILITY</t>
  </si>
  <si>
    <t>COMMERCIAL AUTOMOBILE LIABILITY</t>
  </si>
  <si>
    <t>Common Parameters</t>
  </si>
  <si>
    <t>Values of nbara</t>
  </si>
  <si>
    <t>Zone-rated (multistate)</t>
  </si>
  <si>
    <t>for all General Liability and Commercial Automobile Liability tables combined.</t>
  </si>
  <si>
    <t>Basic Limit</t>
  </si>
  <si>
    <t>Loss Weight</t>
  </si>
  <si>
    <t>Limit Factor</t>
  </si>
  <si>
    <t>Indicated</t>
  </si>
  <si>
    <t>TOTAL</t>
  </si>
  <si>
    <t>SUMMARY</t>
  </si>
  <si>
    <t>reference to the PDF of this circular.</t>
  </si>
  <si>
    <t>Exhibits printed from this workbook may differ in appearance from the exhibits in the published circular,</t>
  </si>
  <si>
    <t>Printing</t>
  </si>
  <si>
    <t>Please note there are some instances where cells from one exhibit link to cells in a different exhibit:</t>
  </si>
  <si>
    <t>Exhibit 11</t>
  </si>
  <si>
    <t>Exhibit 10</t>
  </si>
  <si>
    <t>Exhibit 9</t>
  </si>
  <si>
    <t>Exhibit 8</t>
  </si>
  <si>
    <t>Exhibit 7</t>
  </si>
  <si>
    <t>Payment Lag Parameters and Lag Weights</t>
  </si>
  <si>
    <t>Exhibit 6</t>
  </si>
  <si>
    <t>Exhibit 5</t>
  </si>
  <si>
    <t>Exhibit 4</t>
  </si>
  <si>
    <t>Exhibit 3</t>
  </si>
  <si>
    <t>Exhibit 2</t>
  </si>
  <si>
    <t>Exhibit 1</t>
  </si>
  <si>
    <t>(Not Shown in PDF)</t>
  </si>
  <si>
    <t>This sheet</t>
  </si>
  <si>
    <t>User Notes</t>
  </si>
  <si>
    <t>Published circular</t>
  </si>
  <si>
    <t>Description</t>
  </si>
  <si>
    <t>Sheet Name</t>
  </si>
  <si>
    <t>This workbook contains the following sheets:</t>
  </si>
  <si>
    <t>Workbook Sheets</t>
  </si>
  <si>
    <t>No warranties of any kind apply to the workbook as provided or as modified, including warranties of</t>
  </si>
  <si>
    <t>between the information included in this workbook and the circular itself, the terms of the circular shall govern.</t>
  </si>
  <si>
    <t>to the actual underlying circular in any situation where a question arises.  In the case of any discrepancy</t>
  </si>
  <si>
    <t>This workbook is an aid to assist you in using ISO's filing circulars.  Reference should be made</t>
  </si>
  <si>
    <t>Important Note</t>
  </si>
  <si>
    <r>
      <t xml:space="preserve">contact </t>
    </r>
    <r>
      <rPr>
        <b/>
        <sz val="10"/>
        <rFont val="Arial"/>
        <family val="2"/>
      </rPr>
      <t>Customer Support</t>
    </r>
    <r>
      <rPr>
        <sz val="10"/>
        <rFont val="Arial"/>
        <family val="2"/>
      </rPr>
      <t xml:space="preserve"> by calling (800) 888-4476 or e-mailing info@verisk.com.</t>
    </r>
  </si>
  <si>
    <t>circular for explanations of the data and analysis on the exhibits.  If you have questions on Internet</t>
  </si>
  <si>
    <t>documentation for assistance with general spreadsheet use.  Please refer to the explanatory text in the</t>
  </si>
  <si>
    <t>If you experience difficulty with this spreadsheet, please first consult the help menu or your printed software</t>
  </si>
  <si>
    <t>Persons to Contact</t>
  </si>
  <si>
    <t>Trend Selection</t>
  </si>
  <si>
    <t>Mixed Exponential Parameters</t>
  </si>
  <si>
    <t>Comparison of Limited Average Severities</t>
  </si>
  <si>
    <t>Calculation of Allocated Loss Adjustment Expense Per Occurrence</t>
  </si>
  <si>
    <t>Development of Unallocated Loss Adjustment Expense Factor</t>
  </si>
  <si>
    <t>Calculation of Increased Limit Factors - Light and Medium Trucks</t>
  </si>
  <si>
    <t>Calculation of Increased Limit Factors - Zone-rated Risks</t>
  </si>
  <si>
    <t>Calculation of Increased Limit Factors - All Other Risks</t>
  </si>
  <si>
    <t>Exhibit 12</t>
  </si>
  <si>
    <t>Exhibit 13</t>
  </si>
  <si>
    <t xml:space="preserve">  Truck-Tractors</t>
  </si>
  <si>
    <t>Calculation of Increased Limit Factors - Heavy Trucks and</t>
  </si>
  <si>
    <t>Calculation of Increased Limit Factors - Extra Heavy Trucks and</t>
  </si>
  <si>
    <t>• Allocated loss adjustment expense per occurrence values in Exhibits 2, 3, 4, 5 and 6 link to Exhibit 11.</t>
  </si>
  <si>
    <t xml:space="preserve"> ultimate maturity.</t>
  </si>
  <si>
    <t>Derived by taking the ratio of columns [(2) + (3) + (4) + (5) + (6)] at the policy limit to columns</t>
  </si>
  <si>
    <t>[(2) + (3) + (4) + (5) + (6)] at the basic limit ($100,000).</t>
  </si>
  <si>
    <t>Exhibit 1, Sheets 1-3</t>
  </si>
  <si>
    <t>Exhibit 10, Sheets 1-2</t>
  </si>
  <si>
    <t>displayed are in thousands of dollars.</t>
  </si>
  <si>
    <t>All items are from ISO Special Call Submissions for available national agency writers.  All amounts</t>
  </si>
  <si>
    <t>Explanation for this exhibit is provided on page B-11.</t>
  </si>
  <si>
    <t>Occurrence-weighted average of limited average severities from Exhibits 2-6.</t>
  </si>
  <si>
    <t>Derived from paid aggregate data developed to ultimate.</t>
  </si>
  <si>
    <r>
      <t>Ratios of Paid ALAE to Paid Total Limits Losses</t>
    </r>
    <r>
      <rPr>
        <vertAlign val="superscript"/>
        <sz val="11"/>
        <rFont val="Times New Roman"/>
        <family val="1"/>
      </rPr>
      <t>a</t>
    </r>
  </si>
  <si>
    <t>• Exhibit 1 links to indicated increased limit factors derived in Exhibits 2, 3, 4, 5 and 6.</t>
  </si>
  <si>
    <t>Explanation for this exhibit is provided on page A-1.</t>
  </si>
  <si>
    <t>SUMMARY OF INCREASED LIMIT FACTOR CHANGES</t>
  </si>
  <si>
    <t>RISK LOAD PARAMETERS</t>
  </si>
  <si>
    <t>Risk Load Parameters</t>
  </si>
  <si>
    <t>Summary of Increased Limit Factor Changes</t>
  </si>
  <si>
    <t>Explanation for this exhibit is provided on page B-5.</t>
  </si>
  <si>
    <t>Explanation for this exhibit is provided on page B-13.</t>
  </si>
  <si>
    <t>Explanation for this exhibit is provided on page B-16.</t>
  </si>
  <si>
    <t>Explanation for this exhibit is provided on pages B-17 through B-20.</t>
  </si>
  <si>
    <t>Explanation for this exhibit is provided on pages B-15 and B-16.</t>
  </si>
  <si>
    <r>
      <t>R1•R2•(R3</t>
    </r>
    <r>
      <rPr>
        <vertAlign val="superscript"/>
        <sz val="11"/>
        <color rgb="FF000000"/>
        <rFont val="Times New Roman"/>
        <family val="1"/>
      </rPr>
      <t>2</t>
    </r>
    <r>
      <rPr>
        <sz val="11"/>
        <color rgb="FF000000"/>
        <rFont val="Times New Roman"/>
        <family val="1"/>
      </rPr>
      <t>/(1-R3))/k =</t>
    </r>
  </si>
  <si>
    <t xml:space="preserve">Light and Medium </t>
  </si>
  <si>
    <t xml:space="preserve">Heavy </t>
  </si>
  <si>
    <t xml:space="preserve">Extra Heavy </t>
  </si>
  <si>
    <t>USER NOTES: 2019 COMMERCIAL AUTOMOBILE LIABILITY INCREASED LIMITS REVIEW EXHIBITS</t>
  </si>
  <si>
    <t>Selected Bodily Injury and Property Damage Combined ULAE Factor: 0.085</t>
  </si>
  <si>
    <t>Average Accident Date of April 1, 2021</t>
  </si>
  <si>
    <t>9/30/2018 Claims</t>
  </si>
  <si>
    <t>connectivity, spreadsheet functionality or other technical items, or need any further assistance, please</t>
  </si>
  <si>
    <t>merchantability or fitness for a particular purpose or warranties arising by statute, custom or usage.</t>
  </si>
  <si>
    <t>depending on your choice of software, printer driver and printer.  All discrepancies should be resolved by</t>
  </si>
  <si>
    <t>• The unallocated loss adjustment expense factor in Exhibit 12 links to Exhibits 2, 3, 4, 5 and 6.</t>
  </si>
  <si>
    <t>• Fitted limited average severity values in Exhibits 2, 3, 4, 5, 6 and 10 are based on the mixed exponential</t>
  </si>
  <si>
    <t xml:space="preserve">  parameters in Exhibit 9.</t>
  </si>
  <si>
    <t>MULTISTATE</t>
  </si>
  <si>
    <t>MARYLAND</t>
  </si>
  <si>
    <t>STATE GROUP 1</t>
  </si>
  <si>
    <t>Reflects trend to prospective average accident date of April 1, 2021 and development to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</si>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</sst>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$&quot;#,##0_);[Red]\(&quot;$&quot;#,##0\)"/>
    <numFmt numFmtId="164" formatCode="_-* #,##0.00_-;\-* #,##0.00_-;_-* &quot;-&quot;??_-;_-@_-"/>
    <numFmt numFmtId="165" formatCode="0.000"/>
    <numFmt numFmtId="166" formatCode="0.0000"/>
    <numFmt numFmtId="167" formatCode="0.00000"/>
    <numFmt numFmtId="168" formatCode="0.000000"/>
    <numFmt numFmtId="169" formatCode="0.0%"/>
    <numFmt numFmtId="170" formatCode="0.00000000"/>
    <numFmt numFmtId="171" formatCode="#,##0.0000"/>
    <numFmt numFmtId="172" formatCode="General_)"/>
    <numFmt numFmtId="173" formatCode="0.00_)"/>
    <numFmt numFmtId="174" formatCode="0.00000000_)"/>
    <numFmt numFmtId="175" formatCode="0.000000000_)"/>
    <numFmt numFmtId="176" formatCode="0.00000_)"/>
    <numFmt numFmtId="177" formatCode="0_)"/>
    <numFmt numFmtId="178" formatCode="#,##0\ \ \ \ \ "/>
    <numFmt numFmtId="179" formatCode="0.0000E+00"/>
    <numFmt numFmtId="180" formatCode="\+0.0%;\-0.0%"/>
    <numFmt numFmtId="181" formatCode="0.0"/>
    <numFmt numFmtId="182" formatCode="0.0%\ "/>
    <numFmt numFmtId="183" formatCode="#,##0\ "/>
    <numFmt numFmtId="184" formatCode="#,##0\ \ "/>
  </numFmts>
  <fonts count="23" x14ac:knownFonts="1">
    <font>
      <sz val="11"/>
      <name val="Times New Roman"/>
    </font>
    <font>
      <sz val="11"/>
      <name val="Times New Roman"/>
      <family val="1"/>
    </font>
    <font>
      <u/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2"/>
      <name val="Helv"/>
    </font>
    <font>
      <u/>
      <sz val="7.5"/>
      <color indexed="12"/>
      <name val="Arial"/>
      <family val="2"/>
    </font>
    <font>
      <sz val="11"/>
      <name val="Symbol"/>
      <family val="1"/>
      <charset val="2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  <font>
      <u/>
      <sz val="11"/>
      <color indexed="12"/>
      <name val="Times New Roman"/>
      <family val="1"/>
    </font>
    <font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u/>
      <sz val="11"/>
      <name val="Times New Roman"/>
      <family val="1"/>
    </font>
    <font>
      <sz val="11"/>
      <color theme="0" tint="-0.249977111117893"/>
      <name val="Times New Roman"/>
      <family val="1"/>
    </font>
    <font>
      <b/>
      <sz val="10"/>
      <name val="Arial"/>
      <family val="2"/>
    </font>
    <font>
      <b/>
      <u/>
      <sz val="10"/>
      <name val="Arial"/>
      <family val="2"/>
    </font>
    <font>
      <vertAlign val="superscript"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172" fontId="8" fillId="0" borderId="0"/>
    <xf numFmtId="0" fontId="5" fillId="0" borderId="0"/>
    <xf numFmtId="172" fontId="7" fillId="0" borderId="0"/>
    <xf numFmtId="172" fontId="7" fillId="0" borderId="0"/>
    <xf numFmtId="0" fontId="5" fillId="0" borderId="0"/>
    <xf numFmtId="0" fontId="6" fillId="0" borderId="0"/>
    <xf numFmtId="172" fontId="7" fillId="0" borderId="0"/>
    <xf numFmtId="172" fontId="7" fillId="0" borderId="0"/>
    <xf numFmtId="172" fontId="7" fillId="0" borderId="0"/>
    <xf numFmtId="0" fontId="6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226">
    <xf numFmtId="0" fontId="0" fillId="0" borderId="0" xfId="0"/>
    <xf numFmtId="0" fontId="2" fillId="0" borderId="0" xfId="0" applyFont="1" applyAlignment="1" applyProtection="1">
      <alignment horizontal="center"/>
    </xf>
    <xf numFmtId="3" fontId="3" fillId="0" borderId="0" xfId="0" applyNumberFormat="1" applyFont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1" fillId="0" borderId="0" xfId="0" quotePrefix="1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Continuous"/>
    </xf>
    <xf numFmtId="0" fontId="11" fillId="0" borderId="0" xfId="0" quotePrefix="1" applyFont="1" applyAlignment="1" applyProtection="1">
      <alignment horizontal="centerContinuous"/>
    </xf>
    <xf numFmtId="0" fontId="1" fillId="0" borderId="0" xfId="0" applyFont="1" applyAlignment="1" applyProtection="1">
      <alignment horizontal="centerContinuous"/>
    </xf>
    <xf numFmtId="0" fontId="2" fillId="0" borderId="0" xfId="0" applyFont="1" applyAlignment="1" applyProtection="1">
      <alignment horizontal="centerContinuous"/>
    </xf>
    <xf numFmtId="178" fontId="1" fillId="0" borderId="0" xfId="1" applyNumberFormat="1" applyFont="1" applyAlignment="1" applyProtection="1">
      <alignment horizontal="right"/>
    </xf>
    <xf numFmtId="173" fontId="1" fillId="0" borderId="0" xfId="5" applyNumberFormat="1" applyFont="1" applyAlignment="1" applyProtection="1">
      <alignment horizontal="center"/>
    </xf>
    <xf numFmtId="3" fontId="1" fillId="0" borderId="0" xfId="0" applyNumberFormat="1" applyFont="1" applyAlignment="1" applyProtection="1">
      <alignment horizontal="center"/>
    </xf>
    <xf numFmtId="2" fontId="1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1" fillId="0" borderId="0" xfId="0" applyFont="1"/>
    <xf numFmtId="0" fontId="3" fillId="0" borderId="0" xfId="0" applyFont="1" applyAlignment="1" applyProtection="1">
      <alignment horizontal="center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3" fontId="1" fillId="0" borderId="0" xfId="0" applyNumberFormat="1" applyFont="1" applyBorder="1" applyAlignment="1" applyProtection="1">
      <alignment horizontal="center"/>
    </xf>
    <xf numFmtId="2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Continuous"/>
    </xf>
    <xf numFmtId="3" fontId="1" fillId="0" borderId="0" xfId="0" applyNumberFormat="1" applyFont="1" applyBorder="1" applyAlignment="1" applyProtection="1">
      <alignment horizontal="right"/>
    </xf>
    <xf numFmtId="168" fontId="1" fillId="0" borderId="0" xfId="0" applyNumberFormat="1" applyFont="1" applyBorder="1" applyAlignment="1" applyProtection="1">
      <alignment horizontal="center"/>
    </xf>
    <xf numFmtId="3" fontId="1" fillId="0" borderId="0" xfId="0" applyNumberFormat="1" applyFont="1" applyAlignment="1" applyProtection="1">
      <alignment horizontal="right" indent="2"/>
    </xf>
    <xf numFmtId="3" fontId="1" fillId="0" borderId="0" xfId="0" applyNumberFormat="1" applyFont="1" applyAlignment="1" applyProtection="1">
      <alignment horizontal="left"/>
    </xf>
    <xf numFmtId="0" fontId="1" fillId="0" borderId="0" xfId="0" applyFont="1" applyFill="1" applyAlignment="1" applyProtection="1">
      <alignment horizontal="centerContinuous"/>
    </xf>
    <xf numFmtId="0" fontId="11" fillId="0" borderId="0" xfId="0" quotePrefix="1" applyFont="1" applyFill="1" applyAlignment="1" applyProtection="1">
      <alignment horizontal="centerContinuous"/>
    </xf>
    <xf numFmtId="3" fontId="1" fillId="0" borderId="0" xfId="1" applyNumberFormat="1" applyFont="1" applyAlignment="1" applyProtection="1">
      <alignment horizontal="right" indent="2"/>
    </xf>
    <xf numFmtId="3" fontId="1" fillId="0" borderId="0" xfId="1" applyNumberFormat="1" applyFont="1" applyAlignment="1" applyProtection="1">
      <alignment horizontal="center"/>
    </xf>
    <xf numFmtId="0" fontId="1" fillId="0" borderId="0" xfId="6" applyFont="1"/>
    <xf numFmtId="0" fontId="1" fillId="0" borderId="0" xfId="6" applyFont="1" applyAlignment="1">
      <alignment horizontal="center"/>
    </xf>
    <xf numFmtId="0" fontId="1" fillId="0" borderId="0" xfId="6" applyFont="1" applyAlignment="1">
      <alignment horizontal="right"/>
    </xf>
    <xf numFmtId="175" fontId="2" fillId="0" borderId="0" xfId="13" applyNumberFormat="1" applyFont="1" applyAlignment="1" applyProtection="1">
      <alignment horizontal="centerContinuous"/>
    </xf>
    <xf numFmtId="172" fontId="1" fillId="0" borderId="0" xfId="13" applyFont="1"/>
    <xf numFmtId="175" fontId="1" fillId="0" borderId="0" xfId="13" applyNumberFormat="1" applyFont="1" applyProtection="1"/>
    <xf numFmtId="172" fontId="2" fillId="0" borderId="0" xfId="13" applyFont="1" applyAlignment="1" applyProtection="1">
      <alignment horizontal="center"/>
    </xf>
    <xf numFmtId="172" fontId="1" fillId="0" borderId="0" xfId="13" applyFont="1" applyAlignment="1" applyProtection="1">
      <alignment horizontal="right"/>
    </xf>
    <xf numFmtId="175" fontId="2" fillId="0" borderId="0" xfId="13" applyNumberFormat="1" applyFont="1" applyAlignment="1" applyProtection="1">
      <alignment horizontal="center"/>
    </xf>
    <xf numFmtId="172" fontId="1" fillId="0" borderId="0" xfId="13" applyFont="1" applyBorder="1" applyAlignment="1" applyProtection="1">
      <alignment horizontal="right"/>
    </xf>
    <xf numFmtId="170" fontId="1" fillId="0" borderId="0" xfId="13" applyNumberFormat="1" applyFont="1" applyProtection="1"/>
    <xf numFmtId="3" fontId="12" fillId="0" borderId="0" xfId="10" applyNumberFormat="1" applyFont="1" applyAlignment="1">
      <alignment horizontal="right"/>
    </xf>
    <xf numFmtId="170" fontId="1" fillId="0" borderId="0" xfId="13" applyNumberFormat="1" applyFont="1" applyBorder="1" applyAlignment="1" applyProtection="1">
      <alignment horizontal="center"/>
    </xf>
    <xf numFmtId="0" fontId="1" fillId="0" borderId="0" xfId="6" applyFont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11" fillId="0" borderId="0" xfId="0" quotePrefix="1" applyFont="1" applyBorder="1" applyAlignment="1" applyProtection="1">
      <alignment horizontal="centerContinuous"/>
    </xf>
    <xf numFmtId="0" fontId="1" fillId="0" borderId="0" xfId="0" quotePrefix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Continuous"/>
    </xf>
    <xf numFmtId="0" fontId="11" fillId="0" borderId="0" xfId="0" applyFont="1" applyBorder="1" applyAlignment="1" applyProtection="1">
      <alignment horizontal="centerContinuous"/>
      <protection locked="0"/>
    </xf>
    <xf numFmtId="3" fontId="2" fillId="0" borderId="0" xfId="0" applyNumberFormat="1" applyFont="1" applyBorder="1" applyAlignment="1" applyProtection="1">
      <alignment horizontal="center"/>
    </xf>
    <xf numFmtId="3" fontId="1" fillId="0" borderId="0" xfId="0" applyNumberFormat="1" applyFont="1" applyBorder="1" applyAlignment="1" applyProtection="1">
      <alignment horizontal="right" indent="1"/>
    </xf>
    <xf numFmtId="0" fontId="1" fillId="0" borderId="0" xfId="9" applyFont="1"/>
    <xf numFmtId="0" fontId="1" fillId="0" borderId="0" xfId="9" applyFont="1" applyAlignment="1">
      <alignment horizontal="center"/>
    </xf>
    <xf numFmtId="0" fontId="1" fillId="0" borderId="0" xfId="9" applyFont="1" applyBorder="1" applyAlignment="1">
      <alignment horizontal="center"/>
    </xf>
    <xf numFmtId="0" fontId="2" fillId="0" borderId="0" xfId="9" applyFont="1" applyAlignment="1">
      <alignment horizontal="center"/>
    </xf>
    <xf numFmtId="0" fontId="2" fillId="0" borderId="0" xfId="9" applyFont="1" applyBorder="1" applyAlignment="1">
      <alignment horizontal="center"/>
    </xf>
    <xf numFmtId="3" fontId="1" fillId="0" borderId="0" xfId="9" applyNumberFormat="1" applyFont="1" applyAlignment="1">
      <alignment horizontal="right" indent="1"/>
    </xf>
    <xf numFmtId="2" fontId="1" fillId="0" borderId="0" xfId="0" applyNumberFormat="1" applyFont="1" applyBorder="1" applyAlignment="1" applyProtection="1">
      <alignment horizontal="centerContinuous"/>
    </xf>
    <xf numFmtId="2" fontId="11" fillId="0" borderId="0" xfId="0" quotePrefix="1" applyNumberFormat="1" applyFont="1" applyBorder="1" applyAlignment="1" applyProtection="1">
      <alignment horizontal="centerContinuous"/>
    </xf>
    <xf numFmtId="172" fontId="1" fillId="0" borderId="0" xfId="7" applyFont="1"/>
    <xf numFmtId="172" fontId="1" fillId="0" borderId="0" xfId="7" applyFont="1" applyAlignment="1">
      <alignment horizontal="left"/>
    </xf>
    <xf numFmtId="177" fontId="1" fillId="0" borderId="0" xfId="7" applyNumberFormat="1" applyFont="1" applyAlignment="1" applyProtection="1">
      <alignment horizontal="center"/>
    </xf>
    <xf numFmtId="172" fontId="1" fillId="0" borderId="0" xfId="7" applyFont="1" applyAlignment="1" applyProtection="1">
      <alignment horizontal="center"/>
    </xf>
    <xf numFmtId="177" fontId="2" fillId="0" borderId="0" xfId="7" applyNumberFormat="1" applyFont="1" applyAlignment="1" applyProtection="1">
      <alignment horizontal="center"/>
    </xf>
    <xf numFmtId="172" fontId="2" fillId="0" borderId="0" xfId="7" applyFont="1" applyAlignment="1" applyProtection="1">
      <alignment horizontal="center"/>
    </xf>
    <xf numFmtId="177" fontId="1" fillId="0" borderId="0" xfId="7" applyNumberFormat="1" applyFont="1" applyProtection="1"/>
    <xf numFmtId="172" fontId="1" fillId="0" borderId="0" xfId="7" applyFont="1" applyAlignment="1">
      <alignment horizontal="center"/>
    </xf>
    <xf numFmtId="167" fontId="1" fillId="0" borderId="0" xfId="7" applyNumberFormat="1" applyFont="1" applyAlignment="1" applyProtection="1">
      <alignment horizontal="center"/>
    </xf>
    <xf numFmtId="176" fontId="1" fillId="0" borderId="0" xfId="7" applyNumberFormat="1" applyFont="1" applyAlignment="1" applyProtection="1">
      <alignment horizontal="center"/>
    </xf>
    <xf numFmtId="172" fontId="3" fillId="0" borderId="0" xfId="11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9" fontId="1" fillId="0" borderId="0" xfId="14" applyNumberFormat="1" applyFont="1" applyBorder="1" applyAlignment="1">
      <alignment horizontal="center" wrapText="1"/>
    </xf>
    <xf numFmtId="0" fontId="1" fillId="0" borderId="0" xfId="14" applyFont="1" applyBorder="1" applyAlignment="1">
      <alignment horizontal="center"/>
    </xf>
    <xf numFmtId="0" fontId="1" fillId="0" borderId="0" xfId="0" applyFont="1" applyBorder="1"/>
    <xf numFmtId="0" fontId="14" fillId="0" borderId="0" xfId="2" applyFont="1" applyAlignment="1" applyProtection="1"/>
    <xf numFmtId="0" fontId="15" fillId="0" borderId="0" xfId="0" applyFont="1" applyAlignment="1">
      <alignment horizontal="center" wrapText="1"/>
    </xf>
    <xf numFmtId="172" fontId="11" fillId="0" borderId="0" xfId="8" applyFont="1"/>
    <xf numFmtId="172" fontId="11" fillId="0" borderId="0" xfId="8" applyFont="1" applyAlignment="1">
      <alignment horizontal="centerContinuous"/>
    </xf>
    <xf numFmtId="172" fontId="1" fillId="0" borderId="0" xfId="8" applyFont="1" applyAlignment="1">
      <alignment horizontal="centerContinuous"/>
    </xf>
    <xf numFmtId="172" fontId="1" fillId="0" borderId="0" xfId="8" applyFont="1"/>
    <xf numFmtId="172" fontId="1" fillId="0" borderId="0" xfId="12" applyFont="1"/>
    <xf numFmtId="172" fontId="1" fillId="0" borderId="0" xfId="8" applyFont="1" applyFill="1"/>
    <xf numFmtId="37" fontId="1" fillId="0" borderId="0" xfId="8" applyNumberFormat="1" applyFont="1"/>
    <xf numFmtId="37" fontId="1" fillId="0" borderId="0" xfId="8" applyNumberFormat="1" applyFont="1" applyFill="1"/>
    <xf numFmtId="172" fontId="1" fillId="0" borderId="0" xfId="8" applyFont="1" applyFill="1" applyAlignment="1">
      <alignment horizontal="centerContinuous"/>
    </xf>
    <xf numFmtId="172" fontId="2" fillId="0" borderId="0" xfId="8" applyFont="1"/>
    <xf numFmtId="2" fontId="2" fillId="0" borderId="0" xfId="0" applyNumberFormat="1" applyFont="1" applyBorder="1" applyAlignment="1" applyProtection="1">
      <alignment horizontal="centerContinuous"/>
    </xf>
    <xf numFmtId="172" fontId="1" fillId="0" borderId="0" xfId="8" quotePrefix="1" applyFont="1"/>
    <xf numFmtId="172" fontId="2" fillId="0" borderId="0" xfId="8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14" applyFont="1" applyBorder="1" applyAlignment="1">
      <alignment horizontal="centerContinuous"/>
    </xf>
    <xf numFmtId="0" fontId="1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 indent="1"/>
    </xf>
    <xf numFmtId="0" fontId="15" fillId="0" borderId="0" xfId="0" applyFont="1" applyBorder="1" applyAlignment="1">
      <alignment horizontal="right" wrapText="1"/>
    </xf>
    <xf numFmtId="0" fontId="2" fillId="0" borderId="0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 applyProtection="1">
      <alignment horizontal="centerContinuous"/>
    </xf>
    <xf numFmtId="0" fontId="1" fillId="0" borderId="0" xfId="9" applyFont="1" applyBorder="1"/>
    <xf numFmtId="172" fontId="1" fillId="0" borderId="0" xfId="11" applyFont="1" applyAlignment="1">
      <alignment horizontal="left"/>
    </xf>
    <xf numFmtId="3" fontId="1" fillId="0" borderId="0" xfId="1" applyNumberFormat="1" applyFont="1" applyAlignment="1" applyProtection="1">
      <alignment horizontal="right" indent="1"/>
    </xf>
    <xf numFmtId="179" fontId="15" fillId="0" borderId="0" xfId="0" applyNumberFormat="1" applyFont="1" applyAlignment="1">
      <alignment horizontal="right" wrapText="1"/>
    </xf>
    <xf numFmtId="2" fontId="15" fillId="0" borderId="0" xfId="0" applyNumberFormat="1" applyFont="1" applyBorder="1" applyAlignment="1">
      <alignment horizontal="right" wrapText="1"/>
    </xf>
    <xf numFmtId="10" fontId="1" fillId="0" borderId="0" xfId="15" applyNumberFormat="1" applyFont="1" applyBorder="1" applyAlignment="1">
      <alignment horizontal="center"/>
    </xf>
    <xf numFmtId="10" fontId="1" fillId="0" borderId="0" xfId="15" applyNumberFormat="1" applyFont="1" applyBorder="1" applyAlignment="1">
      <alignment horizontal="right" indent="1"/>
    </xf>
    <xf numFmtId="172" fontId="1" fillId="0" borderId="0" xfId="7" applyFont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14" fontId="1" fillId="0" borderId="3" xfId="0" applyNumberFormat="1" applyFont="1" applyBorder="1" applyAlignment="1" applyProtection="1">
      <alignment horizontal="right" indent="2"/>
    </xf>
    <xf numFmtId="14" fontId="1" fillId="0" borderId="6" xfId="0" applyNumberFormat="1" applyFont="1" applyBorder="1" applyAlignment="1" applyProtection="1">
      <alignment horizontal="right" indent="2"/>
    </xf>
    <xf numFmtId="14" fontId="1" fillId="0" borderId="4" xfId="0" applyNumberFormat="1" applyFont="1" applyBorder="1" applyAlignment="1" applyProtection="1">
      <alignment horizontal="right" indent="2"/>
    </xf>
    <xf numFmtId="14" fontId="1" fillId="0" borderId="7" xfId="0" applyNumberFormat="1" applyFont="1" applyBorder="1" applyAlignment="1" applyProtection="1">
      <alignment horizontal="right" indent="2"/>
    </xf>
    <xf numFmtId="6" fontId="1" fillId="0" borderId="8" xfId="0" applyNumberFormat="1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169" fontId="1" fillId="0" borderId="8" xfId="15" applyNumberFormat="1" applyFont="1" applyBorder="1" applyAlignment="1" applyProtection="1">
      <alignment horizontal="center"/>
    </xf>
    <xf numFmtId="169" fontId="1" fillId="0" borderId="11" xfId="15" applyNumberFormat="1" applyFont="1" applyBorder="1" applyAlignment="1" applyProtection="1">
      <alignment horizontal="center"/>
    </xf>
    <xf numFmtId="166" fontId="1" fillId="0" borderId="11" xfId="0" applyNumberFormat="1" applyFont="1" applyBorder="1" applyAlignment="1" applyProtection="1">
      <alignment horizontal="center"/>
    </xf>
    <xf numFmtId="180" fontId="11" fillId="0" borderId="0" xfId="0" applyNumberFormat="1" applyFont="1" applyAlignment="1" applyProtection="1">
      <alignment horizontal="center"/>
    </xf>
    <xf numFmtId="3" fontId="1" fillId="0" borderId="12" xfId="0" applyNumberFormat="1" applyFont="1" applyBorder="1" applyAlignment="1" applyProtection="1">
      <alignment horizontal="right" indent="2"/>
    </xf>
    <xf numFmtId="3" fontId="1" fillId="0" borderId="2" xfId="0" applyNumberFormat="1" applyFont="1" applyBorder="1" applyAlignment="1" applyProtection="1">
      <alignment horizontal="center"/>
    </xf>
    <xf numFmtId="3" fontId="1" fillId="0" borderId="4" xfId="0" applyNumberFormat="1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14" fontId="1" fillId="0" borderId="2" xfId="0" applyNumberFormat="1" applyFont="1" applyBorder="1" applyAlignment="1" applyProtection="1">
      <alignment horizontal="right" indent="2"/>
    </xf>
    <xf numFmtId="14" fontId="1" fillId="0" borderId="5" xfId="0" applyNumberFormat="1" applyFont="1" applyBorder="1" applyAlignment="1" applyProtection="1">
      <alignment horizontal="right" indent="2"/>
    </xf>
    <xf numFmtId="3" fontId="1" fillId="0" borderId="13" xfId="0" applyNumberFormat="1" applyFont="1" applyBorder="1" applyAlignment="1" applyProtection="1">
      <alignment horizontal="right" indent="2"/>
    </xf>
    <xf numFmtId="3" fontId="1" fillId="0" borderId="5" xfId="0" applyNumberFormat="1" applyFont="1" applyBorder="1" applyAlignment="1" applyProtection="1">
      <alignment horizontal="center"/>
    </xf>
    <xf numFmtId="3" fontId="1" fillId="0" borderId="7" xfId="0" applyNumberFormat="1" applyFont="1" applyBorder="1" applyAlignment="1" applyProtection="1">
      <alignment horizontal="center"/>
    </xf>
    <xf numFmtId="171" fontId="1" fillId="0" borderId="8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3" fontId="1" fillId="0" borderId="9" xfId="1" applyNumberFormat="1" applyFont="1" applyBorder="1" applyAlignment="1" applyProtection="1">
      <alignment horizontal="center"/>
    </xf>
    <xf numFmtId="0" fontId="1" fillId="0" borderId="0" xfId="0" applyFont="1" applyAlignment="1" applyProtection="1"/>
    <xf numFmtId="3" fontId="11" fillId="0" borderId="0" xfId="0" applyNumberFormat="1" applyFont="1" applyAlignment="1" applyProtection="1">
      <alignment horizontal="left"/>
    </xf>
    <xf numFmtId="174" fontId="1" fillId="0" borderId="0" xfId="13" applyNumberFormat="1" applyFont="1" applyFill="1" applyBorder="1" applyAlignment="1" applyProtection="1">
      <alignment horizontal="center"/>
    </xf>
    <xf numFmtId="175" fontId="1" fillId="0" borderId="0" xfId="13" applyNumberFormat="1" applyFont="1" applyAlignment="1" applyProtection="1">
      <alignment horizontal="center"/>
    </xf>
    <xf numFmtId="0" fontId="1" fillId="0" borderId="0" xfId="6" applyFont="1" applyBorder="1"/>
    <xf numFmtId="3" fontId="12" fillId="0" borderId="0" xfId="10" applyNumberFormat="1" applyFont="1" applyBorder="1" applyAlignment="1">
      <alignment horizontal="right"/>
    </xf>
    <xf numFmtId="172" fontId="1" fillId="0" borderId="0" xfId="13" applyFont="1" applyBorder="1"/>
    <xf numFmtId="175" fontId="1" fillId="0" borderId="0" xfId="13" applyNumberFormat="1" applyFont="1" applyBorder="1" applyProtection="1"/>
    <xf numFmtId="175" fontId="2" fillId="0" borderId="0" xfId="13" applyNumberFormat="1" applyFont="1" applyBorder="1" applyAlignment="1" applyProtection="1">
      <alignment horizontal="centerContinuous"/>
    </xf>
    <xf numFmtId="175" fontId="2" fillId="0" borderId="0" xfId="13" applyNumberFormat="1" applyFont="1" applyBorder="1" applyAlignment="1" applyProtection="1">
      <alignment horizontal="center"/>
    </xf>
    <xf numFmtId="170" fontId="1" fillId="0" borderId="0" xfId="13" applyNumberFormat="1" applyFont="1" applyAlignment="1" applyProtection="1">
      <alignment horizontal="center"/>
    </xf>
    <xf numFmtId="0" fontId="3" fillId="0" borderId="0" xfId="6" applyFont="1" applyAlignment="1">
      <alignment horizontal="center"/>
    </xf>
    <xf numFmtId="10" fontId="1" fillId="0" borderId="0" xfId="15" applyNumberFormat="1" applyFont="1" applyFill="1" applyBorder="1" applyAlignment="1">
      <alignment horizontal="right" indent="1"/>
    </xf>
    <xf numFmtId="0" fontId="1" fillId="0" borderId="0" xfId="9" applyFont="1" applyFill="1" applyBorder="1"/>
    <xf numFmtId="172" fontId="1" fillId="0" borderId="0" xfId="7" applyFont="1" applyAlignment="1" applyProtection="1"/>
    <xf numFmtId="167" fontId="17" fillId="0" borderId="0" xfId="0" applyNumberFormat="1" applyFont="1" applyAlignment="1">
      <alignment horizontal="center" wrapText="1"/>
    </xf>
    <xf numFmtId="10" fontId="1" fillId="0" borderId="0" xfId="15" applyNumberFormat="1" applyFont="1"/>
    <xf numFmtId="172" fontId="2" fillId="0" borderId="0" xfId="8" applyFont="1" applyAlignment="1">
      <alignment horizontal="center"/>
    </xf>
    <xf numFmtId="172" fontId="1" fillId="0" borderId="0" xfId="8" applyFont="1" applyAlignment="1">
      <alignment horizontal="center" wrapText="1"/>
    </xf>
    <xf numFmtId="172" fontId="18" fillId="0" borderId="0" xfId="8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9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2" fontId="15" fillId="0" borderId="0" xfId="0" applyNumberFormat="1" applyFont="1" applyAlignment="1">
      <alignment horizontal="center" wrapText="1"/>
    </xf>
    <xf numFmtId="166" fontId="1" fillId="0" borderId="0" xfId="0" applyNumberFormat="1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center" wrapText="1"/>
    </xf>
    <xf numFmtId="2" fontId="16" fillId="0" borderId="0" xfId="0" applyNumberFormat="1" applyFont="1" applyAlignment="1">
      <alignment horizontal="center" wrapText="1"/>
    </xf>
    <xf numFmtId="166" fontId="1" fillId="0" borderId="0" xfId="14" applyNumberFormat="1" applyFont="1" applyBorder="1" applyAlignment="1">
      <alignment horizontal="center"/>
    </xf>
    <xf numFmtId="165" fontId="0" fillId="0" borderId="0" xfId="0" applyNumberFormat="1" applyAlignment="1" applyProtection="1">
      <alignment horizontal="center"/>
    </xf>
    <xf numFmtId="169" fontId="1" fillId="0" borderId="0" xfId="0" applyNumberFormat="1" applyFont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Continuous"/>
    </xf>
    <xf numFmtId="0" fontId="1" fillId="0" borderId="1" xfId="14" applyFont="1" applyBorder="1" applyAlignment="1">
      <alignment horizontal="centerContinuous"/>
    </xf>
    <xf numFmtId="165" fontId="15" fillId="0" borderId="0" xfId="0" applyNumberFormat="1" applyFont="1" applyAlignment="1">
      <alignment horizontal="center" wrapText="1"/>
    </xf>
    <xf numFmtId="0" fontId="19" fillId="0" borderId="0" xfId="0" applyFont="1" applyAlignment="1" applyProtection="1">
      <alignment horizontal="center"/>
    </xf>
    <xf numFmtId="0" fontId="4" fillId="0" borderId="0" xfId="16"/>
    <xf numFmtId="0" fontId="4" fillId="0" borderId="0" xfId="16" applyFont="1"/>
    <xf numFmtId="0" fontId="4" fillId="0" borderId="0" xfId="16" applyFont="1" applyAlignment="1">
      <alignment horizontal="left"/>
    </xf>
    <xf numFmtId="0" fontId="4" fillId="0" borderId="0" xfId="16" quotePrefix="1" applyFont="1" applyAlignment="1">
      <alignment horizontal="left"/>
    </xf>
    <xf numFmtId="0" fontId="20" fillId="0" borderId="0" xfId="16" applyFont="1"/>
    <xf numFmtId="0" fontId="4" fillId="0" borderId="0" xfId="16" quotePrefix="1" applyAlignment="1">
      <alignment horizontal="left"/>
    </xf>
    <xf numFmtId="0" fontId="20" fillId="0" borderId="0" xfId="16" quotePrefix="1" applyFont="1" applyAlignment="1">
      <alignment horizontal="left"/>
    </xf>
    <xf numFmtId="172" fontId="4" fillId="0" borderId="0" xfId="5" applyFont="1" applyAlignment="1">
      <alignment horizontal="left"/>
    </xf>
    <xf numFmtId="0" fontId="9" fillId="0" borderId="0" xfId="2" applyAlignment="1" applyProtection="1">
      <alignment horizontal="left"/>
    </xf>
    <xf numFmtId="172" fontId="4" fillId="0" borderId="0" xfId="5" quotePrefix="1" applyFont="1" applyAlignment="1">
      <alignment horizontal="left"/>
    </xf>
    <xf numFmtId="0" fontId="9" fillId="0" borderId="0" xfId="2" quotePrefix="1" applyAlignment="1" applyProtection="1">
      <alignment horizontal="left"/>
    </xf>
    <xf numFmtId="0" fontId="21" fillId="0" borderId="0" xfId="16" applyFont="1"/>
    <xf numFmtId="0" fontId="1" fillId="0" borderId="0" xfId="17" applyAlignment="1"/>
    <xf numFmtId="0" fontId="4" fillId="0" borderId="0" xfId="17" quotePrefix="1" applyFont="1"/>
    <xf numFmtId="0" fontId="4" fillId="0" borderId="0" xfId="16" applyAlignment="1">
      <alignment horizontal="centerContinuous"/>
    </xf>
    <xf numFmtId="0" fontId="20" fillId="0" borderId="0" xfId="16" applyFont="1" applyAlignment="1">
      <alignment horizontal="centerContinuous"/>
    </xf>
    <xf numFmtId="0" fontId="3" fillId="0" borderId="0" xfId="14" applyFont="1" applyBorder="1" applyAlignment="1">
      <alignment horizontal="center"/>
    </xf>
    <xf numFmtId="0" fontId="1" fillId="0" borderId="0" xfId="14" applyFont="1" applyBorder="1" applyAlignment="1"/>
    <xf numFmtId="3" fontId="1" fillId="0" borderId="0" xfId="0" applyNumberFormat="1" applyFont="1" applyBorder="1" applyAlignment="1">
      <alignment horizontal="right" wrapText="1" indent="3"/>
    </xf>
    <xf numFmtId="3" fontId="1" fillId="0" borderId="0" xfId="0" applyNumberFormat="1" applyFont="1" applyFill="1" applyBorder="1" applyAlignment="1">
      <alignment horizontal="right" wrapText="1" indent="3"/>
    </xf>
    <xf numFmtId="3" fontId="1" fillId="0" borderId="0" xfId="14" applyNumberFormat="1" applyFont="1" applyBorder="1" applyAlignment="1">
      <alignment horizontal="right" indent="3"/>
    </xf>
    <xf numFmtId="3" fontId="15" fillId="0" borderId="0" xfId="0" applyNumberFormat="1" applyFont="1" applyBorder="1" applyAlignment="1">
      <alignment horizontal="right" wrapText="1" indent="3"/>
    </xf>
    <xf numFmtId="3" fontId="1" fillId="0" borderId="0" xfId="0" applyNumberFormat="1" applyFont="1" applyAlignment="1">
      <alignment horizontal="right" indent="3"/>
    </xf>
    <xf numFmtId="3" fontId="2" fillId="0" borderId="0" xfId="14" applyNumberFormat="1" applyFont="1" applyBorder="1" applyAlignment="1">
      <alignment horizontal="right" indent="3"/>
    </xf>
    <xf numFmtId="3" fontId="1" fillId="0" borderId="0" xfId="0" applyNumberFormat="1" applyFont="1" applyBorder="1" applyAlignment="1">
      <alignment wrapText="1"/>
    </xf>
    <xf numFmtId="3" fontId="2" fillId="0" borderId="0" xfId="0" applyNumberFormat="1" applyFont="1" applyFill="1" applyBorder="1" applyAlignment="1">
      <alignment wrapText="1"/>
    </xf>
    <xf numFmtId="3" fontId="1" fillId="0" borderId="0" xfId="14" applyNumberFormat="1" applyFont="1" applyBorder="1" applyAlignment="1"/>
    <xf numFmtId="165" fontId="16" fillId="0" borderId="0" xfId="0" applyNumberFormat="1" applyFont="1" applyAlignment="1">
      <alignment horizontal="center" wrapText="1"/>
    </xf>
    <xf numFmtId="182" fontId="0" fillId="0" borderId="0" xfId="0" applyNumberFormat="1" applyAlignment="1" applyProtection="1">
      <alignment horizontal="right" indent="1"/>
    </xf>
    <xf numFmtId="182" fontId="2" fillId="0" borderId="0" xfId="0" applyNumberFormat="1" applyFont="1" applyAlignment="1" applyProtection="1">
      <alignment horizontal="right" indent="1"/>
    </xf>
    <xf numFmtId="182" fontId="1" fillId="0" borderId="0" xfId="0" applyNumberFormat="1" applyFont="1" applyBorder="1" applyAlignment="1" applyProtection="1">
      <alignment horizontal="right" indent="1"/>
    </xf>
    <xf numFmtId="183" fontId="1" fillId="0" borderId="0" xfId="1" applyNumberFormat="1" applyFont="1" applyAlignment="1" applyProtection="1">
      <alignment horizontal="right" indent="1"/>
    </xf>
    <xf numFmtId="184" fontId="1" fillId="0" borderId="0" xfId="1" applyNumberFormat="1" applyFont="1" applyAlignment="1" applyProtection="1">
      <alignment horizontal="right" indent="1"/>
    </xf>
    <xf numFmtId="4" fontId="1" fillId="0" borderId="8" xfId="1" applyNumberFormat="1" applyFont="1" applyBorder="1" applyAlignment="1" applyProtection="1">
      <alignment horizontal="center"/>
    </xf>
    <xf numFmtId="4" fontId="1" fillId="0" borderId="10" xfId="1" applyNumberFormat="1" applyFont="1" applyBorder="1" applyAlignment="1" applyProtection="1">
      <alignment horizontal="center"/>
    </xf>
    <xf numFmtId="4" fontId="1" fillId="0" borderId="11" xfId="1" applyNumberFormat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 applyProtection="1">
      <alignment horizontal="right"/>
    </xf>
    <xf numFmtId="0" fontId="15" fillId="0" borderId="0" xfId="0" applyFont="1" applyAlignment="1">
      <alignment horizontal="right" wrapText="1"/>
    </xf>
    <xf numFmtId="2" fontId="11" fillId="0" borderId="0" xfId="0" quotePrefix="1" applyNumberFormat="1" applyFont="1" applyBorder="1" applyAlignment="1" applyProtection="1"/>
    <xf numFmtId="181" fontId="15" fillId="0" borderId="0" xfId="0" applyNumberFormat="1" applyFont="1" applyFill="1" applyBorder="1" applyAlignment="1">
      <alignment horizontal="right" wrapText="1"/>
    </xf>
    <xf numFmtId="181" fontId="0" fillId="0" borderId="0" xfId="0" applyNumberFormat="1" applyFill="1"/>
    <xf numFmtId="0" fontId="0" fillId="0" borderId="0" xfId="0" applyFill="1"/>
    <xf numFmtId="0" fontId="1" fillId="0" borderId="0" xfId="6" applyFont="1" applyFill="1" applyBorder="1" applyAlignment="1">
      <alignment horizontal="center"/>
    </xf>
    <xf numFmtId="167" fontId="17" fillId="0" borderId="0" xfId="0" applyNumberFormat="1" applyFont="1" applyFill="1" applyAlignment="1">
      <alignment horizontal="center" wrapText="1"/>
    </xf>
    <xf numFmtId="170" fontId="1" fillId="0" borderId="0" xfId="6" applyNumberFormat="1" applyFont="1" applyFill="1" applyBorder="1" applyAlignment="1">
      <alignment horizontal="center"/>
    </xf>
    <xf numFmtId="3" fontId="1" fillId="0" borderId="0" xfId="9" applyNumberFormat="1" applyFont="1" applyFill="1" applyBorder="1" applyAlignment="1">
      <alignment horizontal="center"/>
    </xf>
    <xf numFmtId="3" fontId="1" fillId="0" borderId="0" xfId="9" applyNumberFormat="1" applyFont="1" applyBorder="1" applyAlignment="1">
      <alignment horizontal="center"/>
    </xf>
    <xf numFmtId="3" fontId="1" fillId="0" borderId="0" xfId="9" applyNumberFormat="1" applyFont="1" applyFill="1" applyBorder="1" applyAlignment="1">
      <alignment horizontal="left" indent="2"/>
    </xf>
    <xf numFmtId="49" fontId="20" fillId="0" borderId="0" xfId="16" applyNumberFormat="1" applyFont="1" applyAlignment="1">
      <alignment horizontal="center"/>
    </xf>
    <xf numFmtId="0" fontId="1" fillId="0" borderId="1" xfId="9" applyFont="1" applyBorder="1" applyAlignment="1">
      <alignment horizontal="center"/>
    </xf>
  </cellXfs>
  <cellStyles count="18">
    <cellStyle name="Comma" xfId="1" builtinId="3"/>
    <cellStyle name="Hyperlink" xfId="2" builtinId="8"/>
    <cellStyle name="Normal" xfId="0" builtinId="0"/>
    <cellStyle name="Normal 2" xfId="3" xr:uid="{00000000-0005-0000-0000-000003000000}"/>
    <cellStyle name="Normal 2 2" xfId="17" xr:uid="{BF684DAB-5870-40C9-9FF7-8E871CDE4AB0}"/>
    <cellStyle name="Normal 3" xfId="4" xr:uid="{00000000-0005-0000-0000-000004000000}"/>
    <cellStyle name="Normal_94TRAOXC" xfId="5" xr:uid="{00000000-0005-0000-0000-000005000000}"/>
    <cellStyle name="Normal_ATTBSH7" xfId="6" xr:uid="{00000000-0005-0000-0000-000006000000}"/>
    <cellStyle name="Normal_Exhibit 10" xfId="7" xr:uid="{00000000-0005-0000-0000-000007000000}"/>
    <cellStyle name="Normal_Exhibit 11" xfId="8" xr:uid="{00000000-0005-0000-0000-000008000000}"/>
    <cellStyle name="Normal_LAS_Exhib" xfId="9" xr:uid="{00000000-0005-0000-0000-000009000000}"/>
    <cellStyle name="Normal_Overall Distribution" xfId="10" xr:uid="{00000000-0005-0000-0000-00000A000000}"/>
    <cellStyle name="Normal_Page 55" xfId="11" xr:uid="{00000000-0005-0000-0000-00000B000000}"/>
    <cellStyle name="Normal_Page 56" xfId="12" xr:uid="{00000000-0005-0000-0000-00000C000000}"/>
    <cellStyle name="Normal_PR99RevT35" xfId="13" xr:uid="{00000000-0005-0000-0000-00000D000000}"/>
    <cellStyle name="Normal_Sample User Notes" xfId="16" xr:uid="{8EA7E759-CA83-482E-B335-ED40E2F45B55}"/>
    <cellStyle name="Normal_Sheet1_1" xfId="14" xr:uid="{00000000-0005-0000-0000-00000F000000}"/>
    <cellStyle name="Percent" xfId="1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PAS_Actuarial/Actuarial%20Operations/Increased%20Limits%20Reviews/PA/2018/Filing/Templates/PP2018IRLA1%20Exhibits%20Link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PAS_Actuarial/Actuarial%20Operations/Increased%20Limits%20Reviews/CA/2018/Circular%202018/Exhibits%201-6%20linke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PAS_Actuarial/Actuarial%20Operations/Increased%20Limits%20Reviews/PA/2018/AS%20Circ/PA18EXH_linke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PAS_Actuarial/Actuarial%20Operations/Increased%20Limits%20Reviews/General_Liability/2018/Filings/Filing%20Template/GL18%20Exhibits%20link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Notes"/>
      <sheetName val="Exhibit 1"/>
      <sheetName val="Exhibit 2"/>
      <sheetName val="Exhibit 3"/>
      <sheetName val="Exhibit 4"/>
      <sheetName val="Exhibit 5"/>
      <sheetName val="Exhibit 6"/>
      <sheetName val="Exhibit 7"/>
      <sheetName val="Exhibit 8"/>
      <sheetName val="Exhibit 9"/>
      <sheetName val="Exhibit 10"/>
      <sheetName val="Exhibit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C12">
            <v>4539</v>
          </cell>
          <cell r="D12">
            <v>0.48846100000000009</v>
          </cell>
        </row>
        <row r="13">
          <cell r="C13">
            <v>12811</v>
          </cell>
          <cell r="D13">
            <v>0.38911600000000002</v>
          </cell>
        </row>
        <row r="14">
          <cell r="C14">
            <v>63573</v>
          </cell>
          <cell r="D14">
            <v>8.7568000000000007E-2</v>
          </cell>
        </row>
        <row r="15">
          <cell r="C15">
            <v>337565</v>
          </cell>
          <cell r="D15">
            <v>2.3725E-2</v>
          </cell>
        </row>
        <row r="16">
          <cell r="C16">
            <v>1345489</v>
          </cell>
          <cell r="D16">
            <v>8.3260000000000001E-3</v>
          </cell>
        </row>
        <row r="17">
          <cell r="C17">
            <v>10000000</v>
          </cell>
          <cell r="D17">
            <v>2.8040000000000001E-3</v>
          </cell>
        </row>
        <row r="24">
          <cell r="C24">
            <v>3569</v>
          </cell>
          <cell r="D24">
            <v>0.93538399999999999</v>
          </cell>
        </row>
        <row r="25">
          <cell r="C25">
            <v>17947</v>
          </cell>
          <cell r="D25">
            <v>6.3453999999999997E-2</v>
          </cell>
        </row>
        <row r="26">
          <cell r="C26">
            <v>466537</v>
          </cell>
          <cell r="D26">
            <v>1.1620000000000001E-3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Notes"/>
      <sheetName val="Exh1_1"/>
      <sheetName val="Exh1_2"/>
      <sheetName val="Exh1_3"/>
      <sheetName val="Exh1_4"/>
      <sheetName val="Exh1_5"/>
      <sheetName val="Exh1_6"/>
      <sheetName val="Exh1_7"/>
      <sheetName val="Exh1_8"/>
      <sheetName val="Exh1_9"/>
      <sheetName val="Exh1_10"/>
      <sheetName val="Exh1_11"/>
      <sheetName val="Exh1_12"/>
      <sheetName val="Exh1_13"/>
      <sheetName val="Exh1_14"/>
      <sheetName val="Exh1_15"/>
      <sheetName val="Exh1_16"/>
      <sheetName val="Exh1_17"/>
      <sheetName val="Exh1_18"/>
      <sheetName val="Exh1_19"/>
      <sheetName val="Exh1_20"/>
      <sheetName val="Exh1_21"/>
      <sheetName val="Exh1_22"/>
      <sheetName val="Exh1_23"/>
      <sheetName val="Exh1_24"/>
      <sheetName val="Exh1_25"/>
      <sheetName val="Exh1_26"/>
      <sheetName val="Exh1_27"/>
      <sheetName val="Exh1_28"/>
      <sheetName val="Exh1_29"/>
      <sheetName val="Exh1_30"/>
      <sheetName val="Exh2_1"/>
      <sheetName val="Exh2_2"/>
      <sheetName val="Exh2_3"/>
      <sheetName val="Exh2_4"/>
      <sheetName val="Exh2_5"/>
      <sheetName val="Exh2_6"/>
      <sheetName val="Exh2_7"/>
      <sheetName val="Exh2_8"/>
      <sheetName val="Exh2_9"/>
      <sheetName val="Exh2_10"/>
      <sheetName val="Exh2_11"/>
      <sheetName val="Exh2_12"/>
      <sheetName val="Exh2_13"/>
      <sheetName val="Exh2_14"/>
      <sheetName val="Exh2_15"/>
      <sheetName val="Exh2_16"/>
      <sheetName val="Exh2_17"/>
      <sheetName val="Exh2_18"/>
      <sheetName val="Exh2_19"/>
      <sheetName val="Exh2_20"/>
      <sheetName val="Exh2_21"/>
      <sheetName val="Exh2_22"/>
      <sheetName val="Exh2_23"/>
      <sheetName val="Exh2_24"/>
      <sheetName val="Exh2_25"/>
      <sheetName val="Exh2_26"/>
      <sheetName val="Exh2_27"/>
      <sheetName val="Exh2_28"/>
      <sheetName val="Exh2_29"/>
      <sheetName val="Exh2_30"/>
      <sheetName val="Exh2_31"/>
      <sheetName val="Exh2_32"/>
      <sheetName val="Exh2_33"/>
      <sheetName val="Exh2_34"/>
      <sheetName val="Exh2_35"/>
      <sheetName val="Exh2_36"/>
      <sheetName val="Exh2_37"/>
      <sheetName val="Exh3_1"/>
      <sheetName val="Exh3_2"/>
      <sheetName val="Exh3_3"/>
      <sheetName val="Exh4_1"/>
      <sheetName val="Exh4_2"/>
      <sheetName val="Exh4_3"/>
      <sheetName val="Exh4_4"/>
      <sheetName val="Exh4_5"/>
      <sheetName val="Exh4_6"/>
      <sheetName val="Exh4_7"/>
      <sheetName val="Exh4_8"/>
      <sheetName val="Exh4_9"/>
      <sheetName val="Exh4_10"/>
      <sheetName val="Exh5_1"/>
      <sheetName val="Exh5_2"/>
      <sheetName val="Exh5_3"/>
      <sheetName val="Exh5_4"/>
      <sheetName val="Exh5_5"/>
      <sheetName val="Exh5_6"/>
      <sheetName val="Exh5_7"/>
      <sheetName val="Exh5_8"/>
      <sheetName val="Exh5_9"/>
      <sheetName val="Exh5_10"/>
      <sheetName val="Exh6_1"/>
      <sheetName val="Exh6_2"/>
      <sheetName val="Exh6_3"/>
      <sheetName val="Exh6_4"/>
      <sheetName val="Exh6_5"/>
      <sheetName val="Exh6_6"/>
      <sheetName val="Exh6_7"/>
      <sheetName val="Exh6_8"/>
      <sheetName val="Exh6_9"/>
      <sheetName val="Exh6_10"/>
      <sheetName val="Exh6_11"/>
      <sheetName val="Exh6_12"/>
      <sheetName val="Exh6_13"/>
      <sheetName val="Exh6_14"/>
      <sheetName val="Exh6_15"/>
      <sheetName val="Exh6_16"/>
      <sheetName val="Exh6_17"/>
      <sheetName val="Exh6_18"/>
      <sheetName val="Exh6_19"/>
      <sheetName val="Exh6_20"/>
      <sheetName val="Exh6_21"/>
      <sheetName val="Exh6_22"/>
      <sheetName val="Exh6_23"/>
      <sheetName val="Exh6_24"/>
      <sheetName val="Exh6_25"/>
      <sheetName val="Exh6_26"/>
      <sheetName val="Exh6_27"/>
      <sheetName val="Exh6_28"/>
      <sheetName val="Exh6_29"/>
      <sheetName val="Exh6_30"/>
      <sheetName val="Exh6_31"/>
      <sheetName val="Exh6_32"/>
      <sheetName val="Exh6_33"/>
      <sheetName val="Exh6_34"/>
      <sheetName val="Exh6_35"/>
      <sheetName val="Exh6_36"/>
      <sheetName val="Exh6_37"/>
      <sheetName val="Exh6_38"/>
      <sheetName val="Exh6_3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>
        <row r="25">
          <cell r="C25">
            <v>3694</v>
          </cell>
          <cell r="E25">
            <v>0.76009999999999978</v>
          </cell>
          <cell r="G25">
            <v>4281</v>
          </cell>
          <cell r="I25">
            <v>0.7972760000000001</v>
          </cell>
        </row>
        <row r="26">
          <cell r="C26">
            <v>19950</v>
          </cell>
          <cell r="E26">
            <v>0.181224</v>
          </cell>
          <cell r="G26">
            <v>20143</v>
          </cell>
          <cell r="I26">
            <v>0.13578799999999999</v>
          </cell>
        </row>
        <row r="27">
          <cell r="C27">
            <v>58536</v>
          </cell>
          <cell r="E27">
            <v>2.9784999999999999E-2</v>
          </cell>
          <cell r="G27">
            <v>79547</v>
          </cell>
          <cell r="I27">
            <v>4.8689999999999997E-2</v>
          </cell>
        </row>
        <row r="28">
          <cell r="C28">
            <v>131376</v>
          </cell>
          <cell r="E28">
            <v>1.4857E-2</v>
          </cell>
          <cell r="G28">
            <v>371542</v>
          </cell>
          <cell r="I28">
            <v>1.3348E-2</v>
          </cell>
        </row>
        <row r="29">
          <cell r="C29">
            <v>400746</v>
          </cell>
          <cell r="E29">
            <v>9.9469999999999992E-3</v>
          </cell>
          <cell r="G29">
            <v>1089778</v>
          </cell>
          <cell r="I29">
            <v>3.32E-3</v>
          </cell>
        </row>
        <row r="30">
          <cell r="C30">
            <v>1053604</v>
          </cell>
          <cell r="E30">
            <v>2.7729999999999999E-3</v>
          </cell>
          <cell r="G30">
            <v>2758753</v>
          </cell>
          <cell r="I30">
            <v>9.9099999999999991E-4</v>
          </cell>
        </row>
        <row r="31">
          <cell r="C31">
            <v>2640507</v>
          </cell>
          <cell r="E31">
            <v>8.8699999999999998E-4</v>
          </cell>
          <cell r="G31">
            <v>6549470</v>
          </cell>
          <cell r="I31">
            <v>3.8499999999999998E-4</v>
          </cell>
        </row>
        <row r="32">
          <cell r="C32">
            <v>6718522</v>
          </cell>
          <cell r="E32">
            <v>2.99E-4</v>
          </cell>
          <cell r="G32">
            <v>18703234</v>
          </cell>
          <cell r="I32">
            <v>1.5699999999999999E-4</v>
          </cell>
        </row>
        <row r="33">
          <cell r="C33">
            <v>19576570</v>
          </cell>
          <cell r="E33">
            <v>1.02E-4</v>
          </cell>
          <cell r="G33">
            <v>100000000</v>
          </cell>
          <cell r="I33">
            <v>4.5000000000000003E-5</v>
          </cell>
        </row>
        <row r="34">
          <cell r="C34">
            <v>100000000</v>
          </cell>
          <cell r="E34">
            <v>2.5999999999999998E-5</v>
          </cell>
        </row>
      </sheetData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Notes"/>
      <sheetName val="Exh1_1"/>
      <sheetName val="Exh1_2"/>
      <sheetName val="Exh1_3"/>
      <sheetName val="Exh1_4"/>
      <sheetName val="Exh1_5"/>
      <sheetName val="Exh1_6"/>
      <sheetName val="Exh1_7"/>
      <sheetName val="Exh1_8"/>
      <sheetName val="Exh1_9"/>
      <sheetName val="Exh1_10"/>
      <sheetName val="Exh1_11"/>
      <sheetName val="Exh1_12"/>
      <sheetName val="Exh1_13"/>
      <sheetName val="Exh1_14"/>
      <sheetName val="Exh1_15"/>
      <sheetName val="Exh1_16"/>
      <sheetName val="Exh2_1"/>
      <sheetName val="Exh2_2"/>
      <sheetName val="Exh2_3"/>
      <sheetName val="Exh2_4"/>
      <sheetName val="Exh2_5"/>
      <sheetName val="Exh2_6"/>
      <sheetName val="Exh2_7"/>
      <sheetName val="Exh2_8"/>
      <sheetName val="Exh2_9"/>
      <sheetName val="Exh2_10"/>
      <sheetName val="Exh2_11"/>
      <sheetName val="Exh2_12"/>
      <sheetName val="Exh2_13"/>
      <sheetName val="Exh2_14"/>
      <sheetName val="Exh2_15"/>
      <sheetName val="Exh2_16"/>
      <sheetName val="Exh2_17"/>
      <sheetName val="Exh2_18"/>
      <sheetName val="Exh2_19"/>
      <sheetName val="Exh2_20"/>
      <sheetName val="Exh2_21"/>
      <sheetName val="Exh2_22"/>
      <sheetName val="Exh2_23"/>
      <sheetName val="Exh3_1"/>
      <sheetName val="Exh3_2"/>
      <sheetName val="Exh3_3"/>
      <sheetName val="Exh4_1"/>
      <sheetName val="Exh4_2"/>
      <sheetName val="Exh4_3"/>
      <sheetName val="Exh4_4"/>
      <sheetName val="Exh4_5"/>
      <sheetName val="Exh4_6"/>
      <sheetName val="Exh4_7"/>
      <sheetName val="Exh4_8"/>
      <sheetName val="Exh4_9"/>
      <sheetName val="Exh4_10"/>
      <sheetName val="Exh4_11"/>
      <sheetName val="Exh5_1"/>
      <sheetName val="Exh5_2"/>
      <sheetName val="Exh6_1"/>
      <sheetName val="Exh6_2"/>
      <sheetName val="Exh6_3"/>
      <sheetName val="Exh6_4"/>
      <sheetName val="Exh6_5"/>
      <sheetName val="Exh6_6"/>
      <sheetName val="Exh6_7"/>
      <sheetName val="Exh6_8"/>
      <sheetName val="Exh6_9"/>
      <sheetName val="Exh6_10"/>
      <sheetName val="Exh6_11"/>
      <sheetName val="Exh7_1"/>
      <sheetName val="Exh7_2"/>
      <sheetName val="Exh7_3"/>
      <sheetName val="Exh7_4"/>
      <sheetName val="Exh7_5"/>
      <sheetName val="Exh7_6"/>
      <sheetName val="Exh7_7"/>
      <sheetName val="Exh7_8"/>
      <sheetName val="Exh7_9"/>
      <sheetName val="Exh7_10"/>
      <sheetName val="Exh7_11"/>
      <sheetName val="Exh7_12"/>
      <sheetName val="Exh8_1"/>
      <sheetName val="Exh8_2"/>
      <sheetName val="Exh8_3"/>
      <sheetName val="Exh8_4"/>
      <sheetName val="Exh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11">
          <cell r="H11">
            <v>6706</v>
          </cell>
          <cell r="J11">
            <v>0.86709900000000006</v>
          </cell>
        </row>
        <row r="12">
          <cell r="H12">
            <v>31078</v>
          </cell>
          <cell r="J12">
            <v>8.7762999999999994E-2</v>
          </cell>
        </row>
        <row r="13">
          <cell r="H13">
            <v>111631</v>
          </cell>
          <cell r="J13">
            <v>2.9564E-2</v>
          </cell>
        </row>
        <row r="14">
          <cell r="H14">
            <v>283533</v>
          </cell>
          <cell r="J14">
            <v>7.9129999999999999E-3</v>
          </cell>
        </row>
        <row r="15">
          <cell r="H15">
            <v>561865</v>
          </cell>
          <cell r="J15">
            <v>4.3379999999999998E-3</v>
          </cell>
        </row>
        <row r="16">
          <cell r="H16">
            <v>1628405</v>
          </cell>
          <cell r="J16">
            <v>2.4979999999999998E-3</v>
          </cell>
        </row>
        <row r="17">
          <cell r="H17">
            <v>10000000</v>
          </cell>
          <cell r="J17">
            <v>8.25E-4</v>
          </cell>
        </row>
        <row r="23">
          <cell r="H23">
            <v>4539</v>
          </cell>
          <cell r="J23">
            <v>0.48846100000000009</v>
          </cell>
        </row>
        <row r="24">
          <cell r="H24">
            <v>12811</v>
          </cell>
          <cell r="J24">
            <v>0.38911600000000002</v>
          </cell>
        </row>
        <row r="25">
          <cell r="H25">
            <v>63573</v>
          </cell>
          <cell r="J25">
            <v>8.7568000000000007E-2</v>
          </cell>
        </row>
        <row r="26">
          <cell r="H26">
            <v>337565</v>
          </cell>
          <cell r="J26">
            <v>2.3725E-2</v>
          </cell>
        </row>
        <row r="27">
          <cell r="H27">
            <v>1345489</v>
          </cell>
          <cell r="J27">
            <v>8.3260000000000001E-3</v>
          </cell>
        </row>
        <row r="28">
          <cell r="H28">
            <v>10000000</v>
          </cell>
          <cell r="J28">
            <v>2.8040000000000001E-3</v>
          </cell>
        </row>
        <row r="34">
          <cell r="H34">
            <v>3713</v>
          </cell>
          <cell r="J34">
            <v>0.35024000000000005</v>
          </cell>
        </row>
        <row r="35">
          <cell r="H35">
            <v>13639</v>
          </cell>
          <cell r="J35">
            <v>0.48236499999999999</v>
          </cell>
        </row>
        <row r="36">
          <cell r="H36">
            <v>82468</v>
          </cell>
          <cell r="J36">
            <v>0.127113</v>
          </cell>
        </row>
        <row r="37">
          <cell r="H37">
            <v>394342</v>
          </cell>
          <cell r="J37">
            <v>2.3983000000000001E-2</v>
          </cell>
        </row>
        <row r="38">
          <cell r="H38">
            <v>1326666</v>
          </cell>
          <cell r="J38">
            <v>1.1566999999999999E-2</v>
          </cell>
        </row>
        <row r="39">
          <cell r="H39">
            <v>10000000</v>
          </cell>
          <cell r="J39">
            <v>4.7320000000000001E-3</v>
          </cell>
        </row>
        <row r="45">
          <cell r="H45">
            <v>6944</v>
          </cell>
          <cell r="J45">
            <v>0.81487699999999996</v>
          </cell>
        </row>
        <row r="46">
          <cell r="H46">
            <v>51937</v>
          </cell>
          <cell r="J46">
            <v>0.12931599999999999</v>
          </cell>
        </row>
        <row r="47">
          <cell r="H47">
            <v>259866</v>
          </cell>
          <cell r="J47">
            <v>3.4429000000000001E-2</v>
          </cell>
        </row>
        <row r="48">
          <cell r="H48">
            <v>598243</v>
          </cell>
          <cell r="J48">
            <v>1.0404E-2</v>
          </cell>
        </row>
        <row r="49">
          <cell r="H49">
            <v>1555894</v>
          </cell>
          <cell r="J49">
            <v>7.9920000000000008E-3</v>
          </cell>
        </row>
        <row r="50">
          <cell r="H50">
            <v>10000000</v>
          </cell>
          <cell r="J50">
            <v>2.9819999999999998E-3</v>
          </cell>
        </row>
      </sheetData>
      <sheetData sheetId="41">
        <row r="11">
          <cell r="H11">
            <v>100</v>
          </cell>
          <cell r="J11">
            <v>2.0550999999999917E-2</v>
          </cell>
        </row>
        <row r="12">
          <cell r="H12">
            <v>9590</v>
          </cell>
          <cell r="J12">
            <v>0.21714700000000001</v>
          </cell>
        </row>
        <row r="13">
          <cell r="H13">
            <v>40211</v>
          </cell>
          <cell r="J13">
            <v>0.48463400000000001</v>
          </cell>
        </row>
        <row r="14">
          <cell r="H14">
            <v>158234</v>
          </cell>
          <cell r="J14">
            <v>0.23191300000000001</v>
          </cell>
        </row>
        <row r="15">
          <cell r="H15">
            <v>495968</v>
          </cell>
          <cell r="J15">
            <v>3.7286E-2</v>
          </cell>
        </row>
        <row r="16">
          <cell r="H16">
            <v>1556513</v>
          </cell>
          <cell r="J16">
            <v>7.2849999999999998E-3</v>
          </cell>
        </row>
        <row r="17">
          <cell r="H17">
            <v>7246880</v>
          </cell>
          <cell r="J17">
            <v>1.1839999999999999E-3</v>
          </cell>
        </row>
        <row r="23">
          <cell r="H23">
            <v>100</v>
          </cell>
          <cell r="J23">
            <v>8.8973999999999998E-2</v>
          </cell>
        </row>
        <row r="24">
          <cell r="H24">
            <v>9294</v>
          </cell>
          <cell r="J24">
            <v>0.397594</v>
          </cell>
        </row>
        <row r="25">
          <cell r="H25">
            <v>38223</v>
          </cell>
          <cell r="J25">
            <v>0.315994</v>
          </cell>
        </row>
        <row r="26">
          <cell r="H26">
            <v>136829</v>
          </cell>
          <cell r="J26">
            <v>0.159858</v>
          </cell>
        </row>
        <row r="27">
          <cell r="H27">
            <v>485010</v>
          </cell>
          <cell r="J27">
            <v>2.8698999999999999E-2</v>
          </cell>
        </row>
        <row r="28">
          <cell r="H28">
            <v>1657071</v>
          </cell>
          <cell r="J28">
            <v>7.2179999999999996E-3</v>
          </cell>
        </row>
        <row r="29">
          <cell r="H29">
            <v>9038175</v>
          </cell>
          <cell r="J29">
            <v>1.663E-3</v>
          </cell>
        </row>
        <row r="35">
          <cell r="H35">
            <v>9590</v>
          </cell>
          <cell r="J35">
            <v>0.77021700000000004</v>
          </cell>
        </row>
        <row r="36">
          <cell r="H36">
            <v>64795</v>
          </cell>
          <cell r="J36">
            <v>0.17988599999999999</v>
          </cell>
        </row>
        <row r="37">
          <cell r="H37">
            <v>475228</v>
          </cell>
          <cell r="J37">
            <v>3.1299E-2</v>
          </cell>
        </row>
        <row r="38">
          <cell r="H38">
            <v>1467922</v>
          </cell>
          <cell r="J38">
            <v>1.23E-2</v>
          </cell>
        </row>
        <row r="39">
          <cell r="H39">
            <v>10000000</v>
          </cell>
          <cell r="J39">
            <v>6.2979999999999998E-3</v>
          </cell>
        </row>
        <row r="45">
          <cell r="H45">
            <v>4119</v>
          </cell>
          <cell r="J45">
            <v>0.24626400000000001</v>
          </cell>
        </row>
        <row r="46">
          <cell r="H46">
            <v>17137</v>
          </cell>
          <cell r="J46">
            <v>0.57056899999999999</v>
          </cell>
        </row>
        <row r="47">
          <cell r="H47">
            <v>119102</v>
          </cell>
          <cell r="J47">
            <v>8.0765000000000003E-2</v>
          </cell>
        </row>
        <row r="48">
          <cell r="H48">
            <v>421628</v>
          </cell>
          <cell r="J48">
            <v>7.0499999999999993E-2</v>
          </cell>
        </row>
        <row r="49">
          <cell r="H49">
            <v>1516645</v>
          </cell>
          <cell r="J49">
            <v>2.3827000000000001E-2</v>
          </cell>
        </row>
        <row r="50">
          <cell r="H50">
            <v>10000000</v>
          </cell>
          <cell r="J50">
            <v>8.0750000000000006E-3</v>
          </cell>
        </row>
      </sheetData>
      <sheetData sheetId="42">
        <row r="11">
          <cell r="H11">
            <v>5154</v>
          </cell>
          <cell r="J11">
            <v>0.24116399999999999</v>
          </cell>
        </row>
        <row r="12">
          <cell r="H12">
            <v>26143</v>
          </cell>
          <cell r="J12">
            <v>0.50794799999999996</v>
          </cell>
        </row>
        <row r="13">
          <cell r="H13">
            <v>146288</v>
          </cell>
          <cell r="J13">
            <v>0.21831999999999999</v>
          </cell>
        </row>
        <row r="14">
          <cell r="H14">
            <v>735425</v>
          </cell>
          <cell r="J14">
            <v>2.1545000000000002E-2</v>
          </cell>
        </row>
        <row r="15">
          <cell r="H15">
            <v>1898573</v>
          </cell>
          <cell r="J15">
            <v>6.7879999999999998E-3</v>
          </cell>
        </row>
        <row r="16">
          <cell r="H16">
            <v>10000000</v>
          </cell>
          <cell r="J16">
            <v>4.235E-3</v>
          </cell>
        </row>
        <row r="22">
          <cell r="H22">
            <v>596</v>
          </cell>
          <cell r="J22">
            <v>0.20310300000000001</v>
          </cell>
        </row>
        <row r="23">
          <cell r="H23">
            <v>9940</v>
          </cell>
          <cell r="J23">
            <v>0.49915500000000002</v>
          </cell>
        </row>
        <row r="24">
          <cell r="H24">
            <v>42062</v>
          </cell>
          <cell r="J24">
            <v>0.18637799999999999</v>
          </cell>
        </row>
        <row r="25">
          <cell r="H25">
            <v>145120</v>
          </cell>
          <cell r="J25">
            <v>7.7296000000000004E-2</v>
          </cell>
        </row>
        <row r="26">
          <cell r="H26">
            <v>461786</v>
          </cell>
          <cell r="J26">
            <v>2.3636999999999998E-2</v>
          </cell>
        </row>
        <row r="27">
          <cell r="H27">
            <v>1604438</v>
          </cell>
          <cell r="J27">
            <v>8.0140000000000003E-3</v>
          </cell>
        </row>
        <row r="28">
          <cell r="H28">
            <v>10000000</v>
          </cell>
          <cell r="J28">
            <v>2.4169999999999999E-3</v>
          </cell>
        </row>
        <row r="36">
          <cell r="H36">
            <v>3569</v>
          </cell>
          <cell r="J36">
            <v>0.93538399999999999</v>
          </cell>
        </row>
        <row r="37">
          <cell r="H37">
            <v>17947</v>
          </cell>
          <cell r="J37">
            <v>6.3453999999999997E-2</v>
          </cell>
        </row>
        <row r="38">
          <cell r="H38">
            <v>466537</v>
          </cell>
          <cell r="J38">
            <v>1.1620000000000001E-3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>
        <row r="12">
          <cell r="I12">
            <v>876</v>
          </cell>
        </row>
        <row r="14">
          <cell r="I14">
            <v>1155</v>
          </cell>
        </row>
        <row r="16">
          <cell r="I16">
            <v>1537</v>
          </cell>
        </row>
        <row r="18">
          <cell r="I18">
            <v>1576</v>
          </cell>
        </row>
        <row r="20">
          <cell r="I20">
            <v>7210</v>
          </cell>
        </row>
        <row r="22">
          <cell r="I22">
            <v>3518</v>
          </cell>
        </row>
        <row r="24">
          <cell r="I24">
            <v>1777</v>
          </cell>
        </row>
        <row r="26">
          <cell r="I26">
            <v>1853</v>
          </cell>
        </row>
        <row r="28">
          <cell r="I28">
            <v>5269</v>
          </cell>
        </row>
        <row r="30">
          <cell r="I30">
            <v>1966</v>
          </cell>
        </row>
        <row r="32">
          <cell r="I32">
            <v>22</v>
          </cell>
        </row>
      </sheetData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>
        <row r="13">
          <cell r="E13">
            <v>8642</v>
          </cell>
        </row>
        <row r="14">
          <cell r="E14">
            <v>28663</v>
          </cell>
        </row>
        <row r="15">
          <cell r="E15">
            <v>103144</v>
          </cell>
        </row>
        <row r="16">
          <cell r="E16">
            <v>323309</v>
          </cell>
        </row>
        <row r="17">
          <cell r="E17">
            <v>1103370</v>
          </cell>
        </row>
        <row r="18">
          <cell r="E18">
            <v>2661850</v>
          </cell>
        </row>
        <row r="19">
          <cell r="E19">
            <v>10000000</v>
          </cell>
        </row>
        <row r="26">
          <cell r="E26">
            <v>0.76473999999999998</v>
          </cell>
        </row>
        <row r="27">
          <cell r="E27">
            <v>0.160385</v>
          </cell>
        </row>
        <row r="28">
          <cell r="E28">
            <v>5.1045E-2</v>
          </cell>
        </row>
        <row r="29">
          <cell r="E29">
            <v>1.6747000000000001E-2</v>
          </cell>
        </row>
        <row r="30">
          <cell r="E30">
            <v>4.9769999999999997E-3</v>
          </cell>
        </row>
        <row r="31">
          <cell r="E31">
            <v>9.7000000000000005E-4</v>
          </cell>
        </row>
        <row r="32">
          <cell r="E32">
            <v>1.1360000000000001E-3</v>
          </cell>
        </row>
        <row r="39">
          <cell r="E39">
            <v>118247</v>
          </cell>
        </row>
        <row r="40">
          <cell r="E40">
            <v>28907</v>
          </cell>
        </row>
        <row r="41">
          <cell r="E41">
            <v>1.1399999999999999</v>
          </cell>
        </row>
        <row r="42">
          <cell r="E42">
            <v>3.1399999999999997</v>
          </cell>
        </row>
        <row r="43">
          <cell r="E43">
            <v>0.93786000000000003</v>
          </cell>
        </row>
      </sheetData>
      <sheetData sheetId="81"/>
      <sheetData sheetId="82"/>
      <sheetData sheetId="8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User Notes"/>
      <sheetName val="Exh1"/>
      <sheetName val="Exh2"/>
      <sheetName val="Exh3"/>
      <sheetName val="Exh4"/>
      <sheetName val="Exh5"/>
      <sheetName val="Exh6"/>
      <sheetName val="Exh7"/>
      <sheetName val="Exh8"/>
      <sheetName val="Exh9"/>
      <sheetName val="Exh10"/>
      <sheetName val="Exh11"/>
      <sheetName val="Exh12"/>
      <sheetName val="Exh13"/>
      <sheetName val="Exh14"/>
      <sheetName val="Exh15"/>
      <sheetName val="Exh16"/>
      <sheetName val="Exh17"/>
      <sheetName val="Exh18"/>
      <sheetName val="Exh19"/>
      <sheetName val="Exh20"/>
      <sheetName val="Exh21"/>
    </sheetNames>
    <sheetDataSet>
      <sheetData sheetId="0">
        <row r="4">
          <cell r="B4" t="str">
            <v>State Group A</v>
          </cell>
        </row>
        <row r="5">
          <cell r="B5" t="str">
            <v>Maine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C2AC8-B894-41B9-A9EC-AD1E6FBFB1F5}">
  <sheetPr>
    <pageSetUpPr autoPageBreaks="0"/>
  </sheetPr>
  <dimension ref="A1:D50"/>
  <sheetViews>
    <sheetView showGridLines="0" tabSelected="1" zoomScaleNormal="100" workbookViewId="0">
      <selection sqref="A1:C1"/>
    </sheetView>
  </sheetViews>
  <sheetFormatPr defaultColWidth="7.85546875" defaultRowHeight="12.75" x14ac:dyDescent="0.35"/>
  <cols>
    <col min="1" max="1" width="12.140625" style="175" customWidth="1"/>
    <col min="2" max="2" width="60.140625" style="175" customWidth="1"/>
    <col min="3" max="3" width="18.7109375" style="175" bestFit="1" customWidth="1"/>
    <col min="4" max="4" width="7.5703125" style="175" customWidth="1"/>
    <col min="5" max="16384" width="7.85546875" style="175"/>
  </cols>
  <sheetData>
    <row r="1" spans="1:4" ht="13.15" x14ac:dyDescent="0.4">
      <c r="A1" s="224" t="s">
        <v>207</v>
      </c>
      <c r="B1" s="224"/>
      <c r="C1" s="224"/>
      <c r="D1" s="189"/>
    </row>
    <row r="2" spans="1:4" ht="13.15" x14ac:dyDescent="0.4">
      <c r="A2" s="190"/>
      <c r="B2" s="189"/>
      <c r="C2" s="190"/>
      <c r="D2" s="189"/>
    </row>
    <row r="3" spans="1:4" ht="13.15" x14ac:dyDescent="0.4">
      <c r="A3" s="181" t="s">
        <v>166</v>
      </c>
      <c r="C3" s="179"/>
    </row>
    <row r="4" spans="1:4" x14ac:dyDescent="0.35">
      <c r="A4" s="178" t="s">
        <v>165</v>
      </c>
      <c r="C4" s="178"/>
    </row>
    <row r="5" spans="1:4" x14ac:dyDescent="0.35">
      <c r="A5" s="178" t="s">
        <v>164</v>
      </c>
      <c r="C5" s="178"/>
    </row>
    <row r="6" spans="1:4" x14ac:dyDescent="0.35">
      <c r="A6" s="178" t="s">
        <v>163</v>
      </c>
      <c r="C6" s="178"/>
    </row>
    <row r="7" spans="1:4" x14ac:dyDescent="0.35">
      <c r="A7" s="178" t="s">
        <v>211</v>
      </c>
      <c r="C7" s="178"/>
    </row>
    <row r="8" spans="1:4" ht="13.9" x14ac:dyDescent="0.4">
      <c r="A8" s="188" t="s">
        <v>162</v>
      </c>
      <c r="B8" s="187"/>
      <c r="C8" s="187"/>
    </row>
    <row r="9" spans="1:4" ht="13.15" x14ac:dyDescent="0.4">
      <c r="A9" s="179"/>
      <c r="C9" s="179"/>
    </row>
    <row r="10" spans="1:4" ht="13.15" x14ac:dyDescent="0.4">
      <c r="A10" s="179" t="s">
        <v>161</v>
      </c>
    </row>
    <row r="11" spans="1:4" x14ac:dyDescent="0.35">
      <c r="A11" s="178" t="s">
        <v>160</v>
      </c>
      <c r="C11" s="178"/>
    </row>
    <row r="12" spans="1:4" x14ac:dyDescent="0.35">
      <c r="A12" s="178" t="s">
        <v>159</v>
      </c>
      <c r="C12" s="178"/>
    </row>
    <row r="13" spans="1:4" x14ac:dyDescent="0.35">
      <c r="A13" s="178" t="s">
        <v>158</v>
      </c>
      <c r="C13" s="178"/>
    </row>
    <row r="14" spans="1:4" x14ac:dyDescent="0.35">
      <c r="A14" s="178" t="s">
        <v>157</v>
      </c>
      <c r="C14" s="178"/>
    </row>
    <row r="15" spans="1:4" x14ac:dyDescent="0.35">
      <c r="A15" s="178" t="s">
        <v>212</v>
      </c>
    </row>
    <row r="16" spans="1:4" x14ac:dyDescent="0.35">
      <c r="A16" s="178"/>
    </row>
    <row r="17" spans="1:3" ht="13.15" x14ac:dyDescent="0.4">
      <c r="A17" s="179" t="s">
        <v>156</v>
      </c>
    </row>
    <row r="18" spans="1:3" ht="13.15" x14ac:dyDescent="0.4">
      <c r="A18" s="179"/>
    </row>
    <row r="19" spans="1:3" x14ac:dyDescent="0.35">
      <c r="A19" s="175" t="s">
        <v>155</v>
      </c>
    </row>
    <row r="21" spans="1:3" ht="13.15" x14ac:dyDescent="0.4">
      <c r="A21" s="186" t="s">
        <v>154</v>
      </c>
      <c r="B21" s="186" t="s">
        <v>153</v>
      </c>
      <c r="C21" s="186" t="s">
        <v>152</v>
      </c>
    </row>
    <row r="22" spans="1:3" x14ac:dyDescent="0.35">
      <c r="A22" s="175" t="s">
        <v>151</v>
      </c>
      <c r="B22" s="176" t="s">
        <v>150</v>
      </c>
      <c r="C22" s="175" t="s">
        <v>149</v>
      </c>
    </row>
    <row r="23" spans="1:3" x14ac:dyDescent="0.35">
      <c r="A23" s="183" t="s">
        <v>148</v>
      </c>
      <c r="B23" s="176" t="s">
        <v>197</v>
      </c>
      <c r="C23" s="178" t="s">
        <v>184</v>
      </c>
    </row>
    <row r="24" spans="1:3" x14ac:dyDescent="0.35">
      <c r="A24" s="183" t="s">
        <v>147</v>
      </c>
      <c r="B24" s="177" t="s">
        <v>172</v>
      </c>
      <c r="C24" s="178" t="s">
        <v>147</v>
      </c>
    </row>
    <row r="25" spans="1:3" x14ac:dyDescent="0.35">
      <c r="A25" s="185" t="s">
        <v>146</v>
      </c>
      <c r="B25" s="177" t="s">
        <v>178</v>
      </c>
      <c r="C25" s="178" t="s">
        <v>146</v>
      </c>
    </row>
    <row r="26" spans="1:3" x14ac:dyDescent="0.35">
      <c r="A26" s="183"/>
      <c r="B26" s="177" t="s">
        <v>177</v>
      </c>
      <c r="C26" s="178"/>
    </row>
    <row r="27" spans="1:3" x14ac:dyDescent="0.35">
      <c r="A27" s="183" t="s">
        <v>145</v>
      </c>
      <c r="B27" s="177" t="s">
        <v>179</v>
      </c>
      <c r="C27" s="178" t="s">
        <v>145</v>
      </c>
    </row>
    <row r="28" spans="1:3" x14ac:dyDescent="0.35">
      <c r="B28" s="177" t="s">
        <v>177</v>
      </c>
    </row>
    <row r="29" spans="1:3" x14ac:dyDescent="0.35">
      <c r="A29" s="183" t="s">
        <v>144</v>
      </c>
      <c r="B29" s="182" t="s">
        <v>173</v>
      </c>
      <c r="C29" s="178" t="s">
        <v>144</v>
      </c>
    </row>
    <row r="30" spans="1:3" x14ac:dyDescent="0.35">
      <c r="A30" s="183" t="s">
        <v>143</v>
      </c>
      <c r="B30" s="182" t="s">
        <v>174</v>
      </c>
      <c r="C30" s="178" t="s">
        <v>143</v>
      </c>
    </row>
    <row r="31" spans="1:3" x14ac:dyDescent="0.35">
      <c r="A31" s="183" t="s">
        <v>141</v>
      </c>
      <c r="B31" s="182" t="s">
        <v>167</v>
      </c>
      <c r="C31" s="178" t="s">
        <v>141</v>
      </c>
    </row>
    <row r="32" spans="1:3" x14ac:dyDescent="0.35">
      <c r="A32" s="183" t="s">
        <v>140</v>
      </c>
      <c r="B32" s="184" t="s">
        <v>142</v>
      </c>
      <c r="C32" s="178" t="s">
        <v>140</v>
      </c>
    </row>
    <row r="33" spans="1:3" x14ac:dyDescent="0.35">
      <c r="A33" s="183" t="s">
        <v>139</v>
      </c>
      <c r="B33" s="182" t="s">
        <v>168</v>
      </c>
      <c r="C33" s="178" t="s">
        <v>139</v>
      </c>
    </row>
    <row r="34" spans="1:3" x14ac:dyDescent="0.35">
      <c r="A34" s="183" t="s">
        <v>138</v>
      </c>
      <c r="B34" s="182" t="s">
        <v>169</v>
      </c>
      <c r="C34" s="178" t="s">
        <v>185</v>
      </c>
    </row>
    <row r="35" spans="1:3" x14ac:dyDescent="0.35">
      <c r="A35" s="183" t="s">
        <v>137</v>
      </c>
      <c r="B35" s="182" t="s">
        <v>170</v>
      </c>
      <c r="C35" s="178" t="s">
        <v>137</v>
      </c>
    </row>
    <row r="36" spans="1:3" x14ac:dyDescent="0.35">
      <c r="A36" s="183" t="s">
        <v>175</v>
      </c>
      <c r="B36" s="182" t="s">
        <v>171</v>
      </c>
      <c r="C36" s="178" t="s">
        <v>175</v>
      </c>
    </row>
    <row r="37" spans="1:3" x14ac:dyDescent="0.35">
      <c r="A37" s="183" t="s">
        <v>176</v>
      </c>
      <c r="B37" s="182" t="s">
        <v>196</v>
      </c>
      <c r="C37" s="178" t="s">
        <v>176</v>
      </c>
    </row>
    <row r="38" spans="1:3" x14ac:dyDescent="0.35">
      <c r="A38" s="178"/>
      <c r="C38" s="178"/>
    </row>
    <row r="39" spans="1:3" ht="13.15" x14ac:dyDescent="0.4">
      <c r="A39" s="181" t="s">
        <v>136</v>
      </c>
      <c r="B39" s="180"/>
    </row>
    <row r="40" spans="1:3" x14ac:dyDescent="0.35">
      <c r="A40" s="178" t="s">
        <v>192</v>
      </c>
    </row>
    <row r="41" spans="1:3" x14ac:dyDescent="0.35">
      <c r="A41" s="178" t="s">
        <v>180</v>
      </c>
    </row>
    <row r="42" spans="1:3" x14ac:dyDescent="0.35">
      <c r="A42" s="178" t="s">
        <v>214</v>
      </c>
    </row>
    <row r="43" spans="1:3" x14ac:dyDescent="0.35">
      <c r="A43" s="178" t="s">
        <v>215</v>
      </c>
      <c r="C43" s="180"/>
    </row>
    <row r="44" spans="1:3" x14ac:dyDescent="0.35">
      <c r="A44" s="177" t="s">
        <v>216</v>
      </c>
      <c r="C44" s="180"/>
    </row>
    <row r="45" spans="1:3" x14ac:dyDescent="0.35">
      <c r="A45" s="177"/>
    </row>
    <row r="46" spans="1:3" ht="13.15" x14ac:dyDescent="0.4">
      <c r="A46" s="179" t="s">
        <v>135</v>
      </c>
      <c r="C46" s="179"/>
    </row>
    <row r="47" spans="1:3" x14ac:dyDescent="0.35">
      <c r="A47" s="178" t="s">
        <v>134</v>
      </c>
    </row>
    <row r="48" spans="1:3" x14ac:dyDescent="0.35">
      <c r="A48" s="178" t="s">
        <v>213</v>
      </c>
      <c r="C48" s="176"/>
    </row>
    <row r="49" spans="1:1" x14ac:dyDescent="0.35">
      <c r="A49" s="178" t="s">
        <v>133</v>
      </c>
    </row>
    <row r="50" spans="1:1" x14ac:dyDescent="0.35">
      <c r="A50" s="176"/>
    </row>
  </sheetData>
  <mergeCells count="1">
    <mergeCell ref="A1:C1"/>
  </mergeCells>
  <hyperlinks>
    <hyperlink ref="A23" location="'Exhibit 1'!A1" display="Exhibit 1" xr:uid="{00000000-0004-0000-0000-000000000000}"/>
    <hyperlink ref="A24" location="'Exhibit 2'!A1" display="Exhibit 2" xr:uid="{00000000-0004-0000-0000-000001000000}"/>
    <hyperlink ref="A25" location="'Exhibit 3'!A1" display="Exhibit 3" xr:uid="{00000000-0004-0000-0000-000002000000}"/>
    <hyperlink ref="A27" location="'Exhibit 4'!A1" display="Exhibit 4" xr:uid="{0B35F2A5-869A-4D31-9893-6DB485041CCA}"/>
    <hyperlink ref="A29:A37" location="'Exhibit 4'!A1" display="Exhibit 4" xr:uid="{BD2E7A68-5860-4BF4-9F0F-E80C256F4A57}"/>
    <hyperlink ref="A29" location="'Exhibit 5'!A1" display="Exhibit 5" xr:uid="{5601E908-D73D-47CE-8B61-D7F3548F5A3B}"/>
    <hyperlink ref="A30" location="'Exhibit 6'!A1" display="Exhibit 6" xr:uid="{E0366F2C-5DFA-4CB7-9A9A-39419BAB6BDC}"/>
    <hyperlink ref="A31" location="'Exhibit 7'!A1" display="Exhibit 7" xr:uid="{4C7EBCCD-1AFC-4332-B5D5-80BDB5186AC6}"/>
    <hyperlink ref="A32" location="'Exhibit 8'!A1" display="Exhibit 8" xr:uid="{AA70BDF9-6FB0-4129-AFD7-1C1689E60D77}"/>
    <hyperlink ref="A33" location="'Exhibit 9'!A1" display="Exhibit 9" xr:uid="{F16820AE-27DB-4FD6-BAED-1E4B4CFE9C1A}"/>
    <hyperlink ref="A34" location="'Exhibit 10'!A1" display="Exhibit 10" xr:uid="{9FD75E63-1CC4-4694-B4F4-A0E1AE2D27D4}"/>
    <hyperlink ref="A35" location="'Exhibit 11'!A1" display="Exhibit 11" xr:uid="{4EF906FB-C59E-45C0-9EBC-11036CF3FBF0}"/>
    <hyperlink ref="A36" location="'Exhibit 12'!A1" display="Exhibit 12" xr:uid="{51908341-D179-4B6B-8903-072D827A4278}"/>
    <hyperlink ref="A37" location="'Exhibit 13'!A1" display="Exhibit 13" xr:uid="{F2D74919-17A7-4E10-B50B-C1D6CB729CF7}"/>
  </hyperlinks>
  <printOptions horizontalCentered="1" gridLinesSet="0"/>
  <pageMargins left="0.75" right="0.75" top="1" bottom="1" header="0.5" footer="0.5"/>
  <pageSetup firstPageNumber="0" orientation="portrait" useFirstPageNumber="1" r:id="rId1"/>
  <headerFooter alignWithMargins="0">
    <oddHeader>&amp;L&amp;"Arial,Regular"&amp;10INSURANCE SERVICES OFFICE, INC.</oddHeader>
    <oddFooter>&amp;C&amp;CMaryland&amp;L&amp;L© Insurance Services Office, Inc., 2020&amp;R&amp;RCA-2020-IALL1           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8">
    <pageSetUpPr autoPageBreaks="0"/>
  </sheetPr>
  <dimension ref="A1:I41"/>
  <sheetViews>
    <sheetView zoomScaleNormal="100" workbookViewId="0"/>
  </sheetViews>
  <sheetFormatPr defaultRowHeight="13.9" x14ac:dyDescent="0.4"/>
  <cols>
    <col min="1" max="1" width="1.7109375" style="23" customWidth="1"/>
    <col min="2" max="2" width="13.85546875" style="23" customWidth="1"/>
    <col min="3" max="3" width="13" style="23" customWidth="1"/>
    <col min="4" max="4" width="2" style="25" customWidth="1"/>
    <col min="5" max="5" width="13.140625" style="23" customWidth="1"/>
    <col min="6" max="6" width="13.42578125" style="23" customWidth="1"/>
    <col min="7" max="7" width="2.140625" style="23" customWidth="1"/>
    <col min="8" max="9" width="13.140625" style="23" customWidth="1"/>
    <col min="10" max="10" width="1.85546875" style="23" customWidth="1"/>
    <col min="11" max="16384" width="9.140625" style="23"/>
  </cols>
  <sheetData>
    <row r="1" spans="1:9" ht="15" customHeight="1" x14ac:dyDescent="0.4">
      <c r="B1" s="60" t="str">
        <f>'Exhibit 1'!B1</f>
        <v>MARYLAND</v>
      </c>
      <c r="C1" s="24"/>
      <c r="D1" s="48"/>
      <c r="E1" s="48"/>
      <c r="F1" s="48"/>
      <c r="G1" s="48"/>
      <c r="H1" s="24"/>
      <c r="I1" s="24"/>
    </row>
    <row r="2" spans="1:9" ht="15" customHeight="1" x14ac:dyDescent="0.4">
      <c r="B2" s="60" t="s">
        <v>76</v>
      </c>
      <c r="C2" s="24"/>
      <c r="D2" s="48"/>
      <c r="E2" s="48"/>
      <c r="F2" s="48"/>
      <c r="G2" s="48"/>
      <c r="H2" s="24"/>
      <c r="I2" s="24"/>
    </row>
    <row r="3" spans="1:9" ht="15" customHeight="1" x14ac:dyDescent="0.4">
      <c r="B3" s="49"/>
      <c r="D3" s="49"/>
      <c r="E3" s="49"/>
      <c r="F3" s="49"/>
      <c r="G3" s="49"/>
    </row>
    <row r="4" spans="1:9" ht="15" customHeight="1" x14ac:dyDescent="0.4">
      <c r="B4" s="50" t="s">
        <v>107</v>
      </c>
      <c r="C4" s="24"/>
      <c r="D4" s="48"/>
      <c r="E4" s="48"/>
      <c r="F4" s="48"/>
      <c r="G4" s="48"/>
      <c r="H4" s="24"/>
      <c r="I4" s="24"/>
    </row>
    <row r="5" spans="1:9" x14ac:dyDescent="0.4">
      <c r="B5" s="24"/>
      <c r="D5" s="24"/>
      <c r="E5" s="24"/>
      <c r="F5" s="24"/>
      <c r="G5" s="24"/>
      <c r="H5" s="24"/>
    </row>
    <row r="6" spans="1:9" ht="15" customHeight="1" x14ac:dyDescent="0.4">
      <c r="B6" s="24" t="s">
        <v>209</v>
      </c>
      <c r="C6" s="24"/>
      <c r="D6" s="48"/>
      <c r="E6" s="48"/>
      <c r="F6" s="48"/>
      <c r="G6" s="48"/>
      <c r="H6" s="24"/>
      <c r="I6" s="24"/>
    </row>
    <row r="7" spans="1:9" ht="15" customHeight="1" x14ac:dyDescent="0.4">
      <c r="B7" s="29" t="str">
        <f>'Exhibit 1'!B6</f>
        <v>STATE GROUP 1</v>
      </c>
      <c r="C7" s="24"/>
      <c r="D7" s="48"/>
      <c r="E7" s="48"/>
      <c r="F7" s="48"/>
      <c r="G7" s="48"/>
      <c r="H7" s="24"/>
      <c r="I7" s="24"/>
    </row>
    <row r="9" spans="1:9" x14ac:dyDescent="0.4">
      <c r="A9" s="49"/>
      <c r="B9" s="104" t="s">
        <v>77</v>
      </c>
      <c r="C9" s="104"/>
      <c r="D9" s="49"/>
      <c r="E9" s="104" t="s">
        <v>78</v>
      </c>
      <c r="F9" s="104"/>
      <c r="G9" s="49"/>
      <c r="H9" s="104" t="s">
        <v>79</v>
      </c>
      <c r="I9" s="104"/>
    </row>
    <row r="10" spans="1:9" x14ac:dyDescent="0.4">
      <c r="B10" s="52" t="s">
        <v>22</v>
      </c>
      <c r="C10" s="3" t="s">
        <v>23</v>
      </c>
      <c r="D10" s="23"/>
      <c r="E10" s="52" t="s">
        <v>22</v>
      </c>
      <c r="F10" s="3" t="s">
        <v>23</v>
      </c>
      <c r="H10" s="52" t="s">
        <v>22</v>
      </c>
      <c r="I10" s="3" t="s">
        <v>23</v>
      </c>
    </row>
    <row r="11" spans="1:9" x14ac:dyDescent="0.4">
      <c r="A11" s="3"/>
      <c r="B11" s="53">
        <v>3688</v>
      </c>
      <c r="C11" s="26">
        <v>0.72686399999999984</v>
      </c>
      <c r="D11" s="23"/>
      <c r="E11" s="53">
        <v>4650</v>
      </c>
      <c r="F11" s="26">
        <v>0.75183699999999998</v>
      </c>
      <c r="H11" s="53">
        <v>5211</v>
      </c>
      <c r="I11" s="26">
        <v>0.70591199999999976</v>
      </c>
    </row>
    <row r="12" spans="1:9" x14ac:dyDescent="0.4">
      <c r="B12" s="53">
        <v>16799</v>
      </c>
      <c r="C12" s="26">
        <v>0.22220200000000001</v>
      </c>
      <c r="D12" s="23"/>
      <c r="E12" s="53">
        <v>20403</v>
      </c>
      <c r="F12" s="26">
        <v>0.201794</v>
      </c>
      <c r="H12" s="53">
        <v>16456</v>
      </c>
      <c r="I12" s="26">
        <v>0.17316300000000001</v>
      </c>
    </row>
    <row r="13" spans="1:9" x14ac:dyDescent="0.4">
      <c r="B13" s="53">
        <v>61025</v>
      </c>
      <c r="C13" s="26">
        <v>3.2760999999999998E-2</v>
      </c>
      <c r="D13" s="23"/>
      <c r="E13" s="53">
        <v>110318</v>
      </c>
      <c r="F13" s="26">
        <v>2.8811E-2</v>
      </c>
      <c r="H13" s="53">
        <v>56171</v>
      </c>
      <c r="I13" s="26">
        <v>9.4646999999999995E-2</v>
      </c>
    </row>
    <row r="14" spans="1:9" x14ac:dyDescent="0.4">
      <c r="B14" s="53">
        <v>237949</v>
      </c>
      <c r="C14" s="26">
        <v>1.3315E-2</v>
      </c>
      <c r="D14" s="23"/>
      <c r="E14" s="53">
        <v>469670</v>
      </c>
      <c r="F14" s="26">
        <v>1.2134000000000001E-2</v>
      </c>
      <c r="H14" s="53">
        <v>341585</v>
      </c>
      <c r="I14" s="26">
        <v>1.8804000000000001E-2</v>
      </c>
    </row>
    <row r="15" spans="1:9" x14ac:dyDescent="0.4">
      <c r="B15" s="53">
        <v>1099243</v>
      </c>
      <c r="C15" s="26">
        <v>3.8560000000000001E-3</v>
      </c>
      <c r="D15" s="23"/>
      <c r="E15" s="53">
        <v>1142974</v>
      </c>
      <c r="F15" s="26">
        <v>3.4529999999999999E-3</v>
      </c>
      <c r="H15" s="53">
        <v>958031</v>
      </c>
      <c r="I15" s="26">
        <v>5.012E-3</v>
      </c>
    </row>
    <row r="16" spans="1:9" x14ac:dyDescent="0.4">
      <c r="B16" s="53">
        <v>3368128</v>
      </c>
      <c r="C16" s="26">
        <v>7.3399999999999995E-4</v>
      </c>
      <c r="D16" s="23"/>
      <c r="E16" s="53">
        <v>2660718</v>
      </c>
      <c r="F16" s="26">
        <v>1.2960000000000001E-3</v>
      </c>
      <c r="H16" s="53">
        <v>2454192</v>
      </c>
      <c r="I16" s="26">
        <v>1.6069999999999999E-3</v>
      </c>
    </row>
    <row r="17" spans="1:9" x14ac:dyDescent="0.4">
      <c r="B17" s="53">
        <v>8614784</v>
      </c>
      <c r="C17" s="26">
        <v>1.83E-4</v>
      </c>
      <c r="D17" s="23"/>
      <c r="E17" s="53">
        <v>6650661</v>
      </c>
      <c r="F17" s="26">
        <v>4.7100000000000001E-4</v>
      </c>
      <c r="H17" s="53">
        <v>6249509</v>
      </c>
      <c r="I17" s="26">
        <v>5.8100000000000003E-4</v>
      </c>
    </row>
    <row r="18" spans="1:9" x14ac:dyDescent="0.4">
      <c r="B18" s="53">
        <v>21982442</v>
      </c>
      <c r="C18" s="26">
        <v>6.7000000000000002E-5</v>
      </c>
      <c r="D18" s="23"/>
      <c r="E18" s="53">
        <v>19458347</v>
      </c>
      <c r="F18" s="26">
        <v>1.6200000000000001E-4</v>
      </c>
      <c r="H18" s="53">
        <v>18570169</v>
      </c>
      <c r="I18" s="26">
        <v>2.14E-4</v>
      </c>
    </row>
    <row r="19" spans="1:9" x14ac:dyDescent="0.4">
      <c r="B19" s="53">
        <v>100000000</v>
      </c>
      <c r="C19" s="26">
        <v>1.8E-5</v>
      </c>
      <c r="D19" s="23"/>
      <c r="E19" s="53">
        <v>100000000</v>
      </c>
      <c r="F19" s="26">
        <v>4.1999999999999998E-5</v>
      </c>
      <c r="H19" s="53">
        <v>100000000</v>
      </c>
      <c r="I19" s="26">
        <v>6.0000000000000002E-5</v>
      </c>
    </row>
    <row r="20" spans="1:9" x14ac:dyDescent="0.4">
      <c r="B20" s="53" t="s">
        <v>221</v>
      </c>
      <c r="C20" s="26" t="s">
        <v>221</v>
      </c>
      <c r="D20" s="23"/>
      <c r="E20" s="53" t="s">
        <v>221</v>
      </c>
      <c r="F20" s="26" t="s">
        <v>221</v>
      </c>
      <c r="H20" s="53" t="s">
        <v>221</v>
      </c>
      <c r="I20" s="26" t="s">
        <v>221</v>
      </c>
    </row>
    <row r="21" spans="1:9" x14ac:dyDescent="0.4">
      <c r="B21" s="53" t="s">
        <v>221</v>
      </c>
      <c r="C21" s="26" t="s">
        <v>221</v>
      </c>
      <c r="E21" s="53" t="s">
        <v>221</v>
      </c>
      <c r="F21" s="26" t="s">
        <v>221</v>
      </c>
      <c r="H21" s="53" t="s">
        <v>221</v>
      </c>
      <c r="I21" s="26" t="s">
        <v>221</v>
      </c>
    </row>
    <row r="22" spans="1:9" x14ac:dyDescent="0.4">
      <c r="B22" s="53" t="s">
        <v>221</v>
      </c>
      <c r="C22" s="26" t="s">
        <v>221</v>
      </c>
      <c r="E22" s="53" t="s">
        <v>221</v>
      </c>
      <c r="F22" s="26" t="s">
        <v>221</v>
      </c>
      <c r="H22" s="53" t="s">
        <v>221</v>
      </c>
      <c r="I22" s="26" t="s">
        <v>221</v>
      </c>
    </row>
    <row r="23" spans="1:9" x14ac:dyDescent="0.4">
      <c r="B23" s="25"/>
      <c r="D23" s="51"/>
      <c r="E23" s="51"/>
      <c r="F23" s="51"/>
    </row>
    <row r="24" spans="1:9" x14ac:dyDescent="0.4">
      <c r="A24" s="49"/>
      <c r="B24" s="104" t="s">
        <v>108</v>
      </c>
      <c r="C24" s="104"/>
      <c r="D24" s="49"/>
      <c r="E24" s="104" t="s">
        <v>81</v>
      </c>
      <c r="F24" s="104"/>
      <c r="G24" s="49"/>
    </row>
    <row r="25" spans="1:9" x14ac:dyDescent="0.4">
      <c r="A25" s="21"/>
      <c r="B25" s="52" t="s">
        <v>22</v>
      </c>
      <c r="C25" s="3" t="s">
        <v>23</v>
      </c>
      <c r="D25" s="23"/>
      <c r="E25" s="52" t="s">
        <v>22</v>
      </c>
      <c r="F25" s="3" t="s">
        <v>23</v>
      </c>
    </row>
    <row r="26" spans="1:9" x14ac:dyDescent="0.4">
      <c r="A26" s="21"/>
      <c r="B26" s="53">
        <v>6045</v>
      </c>
      <c r="C26" s="26">
        <v>0.69769100000000006</v>
      </c>
      <c r="D26" s="23"/>
      <c r="E26" s="53">
        <v>3012</v>
      </c>
      <c r="F26" s="26">
        <v>0.69564599999999999</v>
      </c>
    </row>
    <row r="27" spans="1:9" x14ac:dyDescent="0.4">
      <c r="A27" s="21"/>
      <c r="B27" s="53">
        <v>25697</v>
      </c>
      <c r="C27" s="26">
        <v>0.183727</v>
      </c>
      <c r="D27" s="23"/>
      <c r="E27" s="53">
        <v>13886</v>
      </c>
      <c r="F27" s="26">
        <v>0.236681</v>
      </c>
    </row>
    <row r="28" spans="1:9" x14ac:dyDescent="0.4">
      <c r="A28" s="21"/>
      <c r="B28" s="53">
        <v>80472</v>
      </c>
      <c r="C28" s="26">
        <v>6.9401000000000004E-2</v>
      </c>
      <c r="D28" s="23"/>
      <c r="E28" s="53">
        <v>45891</v>
      </c>
      <c r="F28" s="26">
        <v>4.8228E-2</v>
      </c>
    </row>
    <row r="29" spans="1:9" x14ac:dyDescent="0.4">
      <c r="A29" s="21"/>
      <c r="B29" s="53">
        <v>394846</v>
      </c>
      <c r="C29" s="26">
        <v>3.7137999999999997E-2</v>
      </c>
      <c r="D29" s="23"/>
      <c r="E29" s="53">
        <v>190036</v>
      </c>
      <c r="F29" s="26">
        <v>1.4625000000000001E-2</v>
      </c>
    </row>
    <row r="30" spans="1:9" x14ac:dyDescent="0.4">
      <c r="A30" s="21"/>
      <c r="B30" s="53">
        <v>1185108</v>
      </c>
      <c r="C30" s="26">
        <v>8.4810000000000007E-3</v>
      </c>
      <c r="D30" s="23"/>
      <c r="E30" s="53">
        <v>829657</v>
      </c>
      <c r="F30" s="26">
        <v>3.8449999999999999E-3</v>
      </c>
    </row>
    <row r="31" spans="1:9" x14ac:dyDescent="0.4">
      <c r="A31" s="21"/>
      <c r="B31" s="53">
        <v>3060607</v>
      </c>
      <c r="C31" s="26">
        <v>2.3089999999999999E-3</v>
      </c>
      <c r="D31" s="23"/>
      <c r="E31" s="53">
        <v>2636680</v>
      </c>
      <c r="F31" s="26">
        <v>7.3700000000000002E-4</v>
      </c>
    </row>
    <row r="32" spans="1:9" x14ac:dyDescent="0.4">
      <c r="A32" s="21"/>
      <c r="B32" s="53">
        <v>7173817</v>
      </c>
      <c r="C32" s="26">
        <v>8.2600000000000002E-4</v>
      </c>
      <c r="D32" s="23"/>
      <c r="E32" s="53">
        <v>7395520</v>
      </c>
      <c r="F32" s="26">
        <v>1.73E-4</v>
      </c>
    </row>
    <row r="33" spans="1:6" x14ac:dyDescent="0.4">
      <c r="A33" s="21"/>
      <c r="B33" s="53">
        <v>19675916</v>
      </c>
      <c r="C33" s="26">
        <v>3.3500000000000001E-4</v>
      </c>
      <c r="D33" s="23"/>
      <c r="E33" s="53">
        <v>21032144</v>
      </c>
      <c r="F33" s="26">
        <v>5.1999999999999997E-5</v>
      </c>
    </row>
    <row r="34" spans="1:6" x14ac:dyDescent="0.4">
      <c r="A34" s="21"/>
      <c r="B34" s="53">
        <v>100000000</v>
      </c>
      <c r="C34" s="26">
        <v>9.2E-5</v>
      </c>
      <c r="D34" s="23"/>
      <c r="E34" s="53">
        <v>100000000</v>
      </c>
      <c r="F34" s="26">
        <v>1.2999999999999999E-5</v>
      </c>
    </row>
    <row r="35" spans="1:6" x14ac:dyDescent="0.4">
      <c r="B35" s="53" t="s">
        <v>221</v>
      </c>
      <c r="C35" s="26" t="s">
        <v>221</v>
      </c>
      <c r="D35" s="26"/>
      <c r="E35" s="53" t="s">
        <v>221</v>
      </c>
      <c r="F35" s="26" t="s">
        <v>221</v>
      </c>
    </row>
    <row r="36" spans="1:6" x14ac:dyDescent="0.4">
      <c r="B36" s="53" t="s">
        <v>221</v>
      </c>
      <c r="C36" s="26" t="s">
        <v>221</v>
      </c>
      <c r="D36" s="26"/>
      <c r="E36" s="53" t="s">
        <v>221</v>
      </c>
      <c r="F36" s="26" t="s">
        <v>221</v>
      </c>
    </row>
    <row r="37" spans="1:6" x14ac:dyDescent="0.4">
      <c r="B37" s="53" t="s">
        <v>221</v>
      </c>
      <c r="C37" s="26" t="s">
        <v>221</v>
      </c>
      <c r="D37" s="26"/>
      <c r="E37" s="53" t="s">
        <v>221</v>
      </c>
      <c r="F37" s="26" t="s">
        <v>221</v>
      </c>
    </row>
    <row r="38" spans="1:6" x14ac:dyDescent="0.4">
      <c r="B38" s="138" t="s">
        <v>199</v>
      </c>
      <c r="D38" s="26"/>
    </row>
    <row r="39" spans="1:6" ht="15.4" x14ac:dyDescent="0.4">
      <c r="A39" s="17"/>
      <c r="B39" s="47"/>
    </row>
    <row r="41" spans="1:6" x14ac:dyDescent="0.4">
      <c r="B41" s="103"/>
    </row>
  </sheetData>
  <phoneticPr fontId="0" type="noConversion"/>
  <hyperlinks>
    <hyperlink ref="I2" location="'User Notes'!A1" display="User Notes" xr:uid="{00000000-0004-0000-0E00-000000000000}"/>
  </hyperlinks>
  <printOptions horizontalCentered="1"/>
  <pageMargins left="0.7" right="0.7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5">
    <pageSetUpPr autoPageBreaks="0"/>
  </sheetPr>
  <dimension ref="A1:J89"/>
  <sheetViews>
    <sheetView zoomScaleNormal="100" workbookViewId="0"/>
  </sheetViews>
  <sheetFormatPr defaultColWidth="8.7109375" defaultRowHeight="13.9" x14ac:dyDescent="0.4"/>
  <cols>
    <col min="1" max="1" width="1.7109375" style="54" customWidth="1"/>
    <col min="2" max="2" width="11" style="54" customWidth="1"/>
    <col min="3" max="3" width="4" style="54" customWidth="1"/>
    <col min="4" max="5" width="10.140625" style="54" customWidth="1"/>
    <col min="6" max="6" width="10.140625" style="55" customWidth="1"/>
    <col min="7" max="7" width="3.140625" style="54" customWidth="1"/>
    <col min="8" max="9" width="10.140625" style="54" customWidth="1"/>
    <col min="10" max="10" width="10.140625" style="55" customWidth="1"/>
    <col min="11" max="11" width="1.5703125" style="54" customWidth="1"/>
    <col min="12" max="16384" width="8.7109375" style="54"/>
  </cols>
  <sheetData>
    <row r="1" spans="1:10" s="23" customFormat="1" ht="15" customHeight="1" x14ac:dyDescent="0.4">
      <c r="B1" s="60" t="str">
        <f>'Exhibit 1'!B1</f>
        <v>MARYLAND</v>
      </c>
      <c r="C1" s="60"/>
      <c r="D1" s="60"/>
      <c r="E1" s="61"/>
      <c r="F1" s="61"/>
      <c r="G1" s="61"/>
      <c r="H1" s="61"/>
      <c r="I1" s="60"/>
      <c r="J1" s="60"/>
    </row>
    <row r="2" spans="1:10" s="23" customFormat="1" ht="15" customHeight="1" x14ac:dyDescent="0.4">
      <c r="B2" s="60" t="s">
        <v>76</v>
      </c>
      <c r="C2" s="60"/>
      <c r="D2" s="60"/>
      <c r="E2" s="61"/>
      <c r="F2" s="61"/>
      <c r="G2" s="61"/>
      <c r="H2" s="61"/>
      <c r="I2" s="60"/>
      <c r="J2" s="60"/>
    </row>
    <row r="3" spans="1:10" s="23" customFormat="1" ht="15" customHeight="1" x14ac:dyDescent="0.4">
      <c r="B3" s="49"/>
      <c r="E3" s="49"/>
      <c r="F3" s="49"/>
      <c r="G3" s="49"/>
      <c r="H3" s="49"/>
    </row>
    <row r="4" spans="1:10" s="23" customFormat="1" ht="15" customHeight="1" x14ac:dyDescent="0.4">
      <c r="B4" s="90" t="s">
        <v>0</v>
      </c>
      <c r="C4" s="60"/>
      <c r="D4" s="60"/>
      <c r="E4" s="61"/>
      <c r="F4" s="61"/>
      <c r="G4" s="61"/>
      <c r="H4" s="61"/>
      <c r="I4" s="60"/>
      <c r="J4" s="60"/>
    </row>
    <row r="5" spans="1:10" s="23" customFormat="1" x14ac:dyDescent="0.4">
      <c r="B5" s="24"/>
      <c r="E5" s="24"/>
      <c r="F5" s="24"/>
      <c r="G5" s="24"/>
      <c r="H5" s="24"/>
      <c r="I5" s="24"/>
    </row>
    <row r="6" spans="1:10" s="23" customFormat="1" ht="15" customHeight="1" x14ac:dyDescent="0.4">
      <c r="B6" s="29" t="str">
        <f>'Exhibit 1'!B6</f>
        <v>STATE GROUP 1</v>
      </c>
      <c r="C6" s="60"/>
      <c r="D6" s="60"/>
      <c r="E6" s="61"/>
      <c r="F6" s="61"/>
      <c r="G6" s="61"/>
      <c r="H6" s="61"/>
      <c r="I6" s="60"/>
      <c r="J6" s="60"/>
    </row>
    <row r="8" spans="1:10" x14ac:dyDescent="0.4">
      <c r="A8" s="55"/>
      <c r="B8" s="55"/>
      <c r="C8" s="55"/>
      <c r="D8" s="225" t="s">
        <v>204</v>
      </c>
      <c r="E8" s="225"/>
      <c r="F8" s="225"/>
      <c r="G8" s="55"/>
      <c r="H8" s="225" t="s">
        <v>205</v>
      </c>
      <c r="I8" s="225"/>
      <c r="J8" s="225"/>
    </row>
    <row r="9" spans="1:10" x14ac:dyDescent="0.4">
      <c r="B9" s="55" t="s">
        <v>2</v>
      </c>
      <c r="D9" s="56" t="s">
        <v>109</v>
      </c>
      <c r="E9" s="56"/>
      <c r="F9" s="56"/>
      <c r="G9" s="105"/>
      <c r="H9" s="56" t="s">
        <v>109</v>
      </c>
      <c r="I9" s="56"/>
      <c r="J9" s="56"/>
    </row>
    <row r="10" spans="1:10" x14ac:dyDescent="0.4">
      <c r="B10" s="55" t="s">
        <v>3</v>
      </c>
      <c r="D10" s="56" t="s">
        <v>4</v>
      </c>
      <c r="E10" s="56" t="s">
        <v>51</v>
      </c>
      <c r="F10" s="56" t="s">
        <v>5</v>
      </c>
      <c r="G10" s="105"/>
      <c r="H10" s="56" t="s">
        <v>4</v>
      </c>
      <c r="I10" s="56" t="s">
        <v>51</v>
      </c>
      <c r="J10" s="56" t="s">
        <v>5</v>
      </c>
    </row>
    <row r="11" spans="1:10" x14ac:dyDescent="0.4">
      <c r="B11" s="57" t="s">
        <v>6</v>
      </c>
      <c r="D11" s="58" t="s">
        <v>49</v>
      </c>
      <c r="E11" s="58" t="s">
        <v>49</v>
      </c>
      <c r="F11" s="58" t="s">
        <v>7</v>
      </c>
      <c r="G11" s="105"/>
      <c r="H11" s="58" t="s">
        <v>49</v>
      </c>
      <c r="I11" s="58" t="s">
        <v>49</v>
      </c>
      <c r="J11" s="58" t="s">
        <v>7</v>
      </c>
    </row>
    <row r="12" spans="1:10" x14ac:dyDescent="0.4">
      <c r="B12" s="59">
        <v>100</v>
      </c>
      <c r="D12" s="223">
        <v>9679</v>
      </c>
      <c r="E12" s="223">
        <f>VLOOKUP(B12,'Exhibit 2'!$B$15:$C$28,2,FALSE)</f>
        <v>9569</v>
      </c>
      <c r="F12" s="150">
        <f>$E$12:$E$23/$D$12:$D$23-1</f>
        <v>-1.1364810414299042E-2</v>
      </c>
      <c r="G12" s="151"/>
      <c r="H12" s="221">
        <v>11187</v>
      </c>
      <c r="I12" s="222">
        <f>VLOOKUP(B12,'Exhibit 3'!$B$15:$C$28,2,FALSE)</f>
        <v>11095</v>
      </c>
      <c r="J12" s="111">
        <f>$I$12:$I$23/$H$12:$H$23-1</f>
        <v>-8.2238312326807783E-3</v>
      </c>
    </row>
    <row r="13" spans="1:10" x14ac:dyDescent="0.4">
      <c r="B13" s="59">
        <v>250</v>
      </c>
      <c r="D13" s="221">
        <v>11652</v>
      </c>
      <c r="E13" s="221">
        <f>VLOOKUP(B13,'Exhibit 2'!$B$15:$C$28,2,FALSE)</f>
        <v>11545</v>
      </c>
      <c r="F13" s="150">
        <f t="shared" ref="F13:F23" si="0">$E$12:$E$23/$D$12:$D$23-1</f>
        <v>-9.1829728801922084E-3</v>
      </c>
      <c r="G13" s="151"/>
      <c r="H13" s="221">
        <v>14147</v>
      </c>
      <c r="I13" s="222">
        <f>VLOOKUP(B13,'Exhibit 3'!$B$15:$C$28,2,FALSE)</f>
        <v>14065</v>
      </c>
      <c r="J13" s="111">
        <f t="shared" ref="J13:J23" si="1">$I$12:$I$23/$H$12:$H$23-1</f>
        <v>-5.7962818972220331E-3</v>
      </c>
    </row>
    <row r="14" spans="1:10" x14ac:dyDescent="0.4">
      <c r="B14" s="59">
        <v>300</v>
      </c>
      <c r="D14" s="221">
        <v>12081</v>
      </c>
      <c r="E14" s="221">
        <f>VLOOKUP(B14,'Exhibit 2'!$B$15:$C$28,2,FALSE)</f>
        <v>11971</v>
      </c>
      <c r="F14" s="150">
        <f t="shared" si="0"/>
        <v>-9.105206522638909E-3</v>
      </c>
      <c r="G14" s="151"/>
      <c r="H14" s="221">
        <v>14840</v>
      </c>
      <c r="I14" s="222">
        <f>VLOOKUP(B14,'Exhibit 3'!$B$15:$C$28,2,FALSE)</f>
        <v>14750</v>
      </c>
      <c r="J14" s="111">
        <f t="shared" si="1"/>
        <v>-6.0646900269542003E-3</v>
      </c>
    </row>
    <row r="15" spans="1:10" x14ac:dyDescent="0.4">
      <c r="B15" s="59">
        <v>400</v>
      </c>
      <c r="D15" s="221">
        <v>12773</v>
      </c>
      <c r="E15" s="221">
        <f>VLOOKUP(B15,'Exhibit 2'!$B$15:$C$28,2,FALSE)</f>
        <v>12663</v>
      </c>
      <c r="F15" s="150">
        <f t="shared" si="0"/>
        <v>-8.6119157598057994E-3</v>
      </c>
      <c r="G15" s="151"/>
      <c r="H15" s="221">
        <v>16000</v>
      </c>
      <c r="I15" s="222">
        <f>VLOOKUP(B15,'Exhibit 3'!$B$15:$C$28,2,FALSE)</f>
        <v>15885</v>
      </c>
      <c r="J15" s="111">
        <f t="shared" si="1"/>
        <v>-7.1875000000000133E-3</v>
      </c>
    </row>
    <row r="16" spans="1:10" x14ac:dyDescent="0.4">
      <c r="B16" s="59">
        <v>500</v>
      </c>
      <c r="D16" s="221">
        <v>13320</v>
      </c>
      <c r="E16" s="221">
        <f>VLOOKUP(B16,'Exhibit 2'!$B$15:$C$28,2,FALSE)</f>
        <v>13214</v>
      </c>
      <c r="F16" s="150">
        <f t="shared" si="0"/>
        <v>-7.9579579579579507E-3</v>
      </c>
      <c r="G16" s="151"/>
      <c r="H16" s="221">
        <v>16937</v>
      </c>
      <c r="I16" s="222">
        <f>VLOOKUP(B16,'Exhibit 3'!$B$15:$C$28,2,FALSE)</f>
        <v>16808</v>
      </c>
      <c r="J16" s="111">
        <f t="shared" si="1"/>
        <v>-7.6164610025387658E-3</v>
      </c>
    </row>
    <row r="17" spans="2:10" x14ac:dyDescent="0.4">
      <c r="B17" s="59">
        <v>1000</v>
      </c>
      <c r="D17" s="221">
        <v>15072</v>
      </c>
      <c r="E17" s="221">
        <f>VLOOKUP(B17,'Exhibit 2'!$B$15:$C$28,2,FALSE)</f>
        <v>14957</v>
      </c>
      <c r="F17" s="150">
        <f t="shared" si="0"/>
        <v>-7.6300424628450436E-3</v>
      </c>
      <c r="G17" s="151"/>
      <c r="H17" s="221">
        <v>19954</v>
      </c>
      <c r="I17" s="222">
        <f>VLOOKUP(B17,'Exhibit 3'!$B$15:$C$28,2,FALSE)</f>
        <v>19831</v>
      </c>
      <c r="J17" s="111">
        <f t="shared" si="1"/>
        <v>-6.1641776084995215E-3</v>
      </c>
    </row>
    <row r="18" spans="2:10" x14ac:dyDescent="0.4">
      <c r="B18" s="59">
        <v>1500</v>
      </c>
      <c r="D18" s="221">
        <v>16098</v>
      </c>
      <c r="E18" s="221">
        <f>VLOOKUP(B18,'Exhibit 2'!$B$15:$C$28,2,FALSE)</f>
        <v>15995</v>
      </c>
      <c r="F18" s="150">
        <f t="shared" si="0"/>
        <v>-6.3983103491116466E-3</v>
      </c>
      <c r="G18" s="151"/>
      <c r="H18" s="221">
        <v>21685</v>
      </c>
      <c r="I18" s="222">
        <f>VLOOKUP(B18,'Exhibit 3'!$B$15:$C$28,2,FALSE)</f>
        <v>21556</v>
      </c>
      <c r="J18" s="111">
        <f t="shared" si="1"/>
        <v>-5.9488125432326511E-3</v>
      </c>
    </row>
    <row r="19" spans="2:10" x14ac:dyDescent="0.4">
      <c r="B19" s="59">
        <v>2000</v>
      </c>
      <c r="D19" s="221">
        <v>16844</v>
      </c>
      <c r="E19" s="221">
        <f>VLOOKUP(B19,'Exhibit 2'!$B$15:$C$28,2,FALSE)</f>
        <v>16729</v>
      </c>
      <c r="F19" s="150">
        <f t="shared" si="0"/>
        <v>-6.8273569223462616E-3</v>
      </c>
      <c r="G19" s="151"/>
      <c r="H19" s="221">
        <v>22823</v>
      </c>
      <c r="I19" s="222">
        <f>VLOOKUP(B19,'Exhibit 3'!$B$15:$C$28,2,FALSE)</f>
        <v>22697</v>
      </c>
      <c r="J19" s="111">
        <f t="shared" si="1"/>
        <v>-5.5207466152565887E-3</v>
      </c>
    </row>
    <row r="20" spans="2:10" x14ac:dyDescent="0.4">
      <c r="B20" s="59">
        <v>2500</v>
      </c>
      <c r="D20" s="221">
        <v>17393</v>
      </c>
      <c r="E20" s="221">
        <f>VLOOKUP(B20,'Exhibit 2'!$B$15:$C$28,2,FALSE)</f>
        <v>17279</v>
      </c>
      <c r="F20" s="150">
        <f t="shared" si="0"/>
        <v>-6.5543609498074362E-3</v>
      </c>
      <c r="G20" s="151"/>
      <c r="H20" s="221">
        <v>23659</v>
      </c>
      <c r="I20" s="222">
        <f>VLOOKUP(B20,'Exhibit 3'!$B$15:$C$28,2,FALSE)</f>
        <v>23533</v>
      </c>
      <c r="J20" s="111">
        <f t="shared" si="1"/>
        <v>-5.3256688786508244E-3</v>
      </c>
    </row>
    <row r="21" spans="2:10" x14ac:dyDescent="0.4">
      <c r="B21" s="59">
        <v>3000</v>
      </c>
      <c r="D21" s="221">
        <v>17814</v>
      </c>
      <c r="E21" s="221">
        <f>VLOOKUP(B21,'Exhibit 2'!$B$15:$C$28,2,FALSE)</f>
        <v>17705</v>
      </c>
      <c r="F21" s="150">
        <f t="shared" si="0"/>
        <v>-6.1187829796789384E-3</v>
      </c>
      <c r="G21" s="151"/>
      <c r="H21" s="221">
        <v>24312</v>
      </c>
      <c r="I21" s="222">
        <f>VLOOKUP(B21,'Exhibit 3'!$B$15:$C$28,2,FALSE)</f>
        <v>24185</v>
      </c>
      <c r="J21" s="111">
        <f t="shared" si="1"/>
        <v>-5.2237578150707842E-3</v>
      </c>
    </row>
    <row r="22" spans="2:10" x14ac:dyDescent="0.4">
      <c r="B22" s="59">
        <v>5000</v>
      </c>
      <c r="D22" s="221">
        <v>18873</v>
      </c>
      <c r="E22" s="221">
        <f>VLOOKUP(B22,'Exhibit 2'!$B$15:$C$28,2,FALSE)</f>
        <v>18768</v>
      </c>
      <c r="F22" s="150">
        <f t="shared" si="0"/>
        <v>-5.5635034175807174E-3</v>
      </c>
      <c r="G22" s="151"/>
      <c r="H22" s="221">
        <v>26010</v>
      </c>
      <c r="I22" s="222">
        <f>VLOOKUP(B22,'Exhibit 3'!$B$15:$C$28,2,FALSE)</f>
        <v>25884</v>
      </c>
      <c r="J22" s="111">
        <f t="shared" si="1"/>
        <v>-4.8442906574394096E-3</v>
      </c>
    </row>
    <row r="23" spans="2:10" x14ac:dyDescent="0.4">
      <c r="B23" s="59">
        <v>10000</v>
      </c>
      <c r="D23" s="221">
        <v>20063</v>
      </c>
      <c r="E23" s="221">
        <f>VLOOKUP(B23,'Exhibit 2'!$B$15:$C$28,2,FALSE)</f>
        <v>19957</v>
      </c>
      <c r="F23" s="150">
        <f t="shared" si="0"/>
        <v>-5.2833574241140102E-3</v>
      </c>
      <c r="G23" s="151"/>
      <c r="H23" s="221">
        <v>28033</v>
      </c>
      <c r="I23" s="222">
        <f>VLOOKUP(B23,'Exhibit 3'!$B$15:$C$28,2,FALSE)</f>
        <v>27907</v>
      </c>
      <c r="J23" s="111">
        <f t="shared" si="1"/>
        <v>-4.4947026718510363E-3</v>
      </c>
    </row>
    <row r="24" spans="2:10" x14ac:dyDescent="0.4">
      <c r="J24" s="110"/>
    </row>
    <row r="25" spans="2:10" x14ac:dyDescent="0.4">
      <c r="B25" s="55"/>
      <c r="C25" s="55"/>
      <c r="D25" s="225" t="s">
        <v>206</v>
      </c>
      <c r="E25" s="225"/>
      <c r="F25" s="225"/>
      <c r="G25" s="55"/>
      <c r="H25" s="225" t="s">
        <v>108</v>
      </c>
      <c r="I25" s="225"/>
      <c r="J25" s="225"/>
    </row>
    <row r="26" spans="2:10" x14ac:dyDescent="0.4">
      <c r="B26" s="55" t="s">
        <v>2</v>
      </c>
      <c r="D26" s="56" t="s">
        <v>109</v>
      </c>
      <c r="E26" s="56"/>
      <c r="F26" s="56"/>
      <c r="H26" s="56" t="s">
        <v>109</v>
      </c>
      <c r="I26" s="56"/>
      <c r="J26" s="56"/>
    </row>
    <row r="27" spans="2:10" x14ac:dyDescent="0.4">
      <c r="B27" s="55" t="s">
        <v>3</v>
      </c>
      <c r="D27" s="56" t="s">
        <v>4</v>
      </c>
      <c r="E27" s="56" t="s">
        <v>51</v>
      </c>
      <c r="F27" s="56" t="s">
        <v>5</v>
      </c>
      <c r="H27" s="56" t="s">
        <v>4</v>
      </c>
      <c r="I27" s="56" t="s">
        <v>51</v>
      </c>
      <c r="J27" s="56" t="s">
        <v>5</v>
      </c>
    </row>
    <row r="28" spans="2:10" x14ac:dyDescent="0.4">
      <c r="B28" s="57" t="s">
        <v>6</v>
      </c>
      <c r="D28" s="58" t="s">
        <v>49</v>
      </c>
      <c r="E28" s="58" t="s">
        <v>49</v>
      </c>
      <c r="F28" s="58" t="s">
        <v>7</v>
      </c>
      <c r="H28" s="58" t="s">
        <v>49</v>
      </c>
      <c r="I28" s="58" t="s">
        <v>49</v>
      </c>
      <c r="J28" s="58" t="s">
        <v>7</v>
      </c>
    </row>
    <row r="29" spans="2:10" x14ac:dyDescent="0.4">
      <c r="B29" s="59">
        <v>100</v>
      </c>
      <c r="D29" s="221">
        <v>13335</v>
      </c>
      <c r="E29" s="221">
        <f>VLOOKUP(B29,'Exhibit 4'!$B$15:$C$28,2,FALSE)</f>
        <v>13290</v>
      </c>
      <c r="F29" s="150">
        <f>$E$29:$E$40/$D$29:$D$40-1</f>
        <v>-3.3745781777277939E-3</v>
      </c>
      <c r="H29" s="221">
        <v>17325</v>
      </c>
      <c r="I29" s="222">
        <f>VLOOKUP(B29,'Exhibit 5'!$B$15:$C$28,2,FALSE)</f>
        <v>17261</v>
      </c>
      <c r="J29" s="111">
        <f>$I$29:$I$40/$H$29:$H$40-1</f>
        <v>-3.6940836940837496E-3</v>
      </c>
    </row>
    <row r="30" spans="2:10" x14ac:dyDescent="0.4">
      <c r="B30" s="59">
        <v>250</v>
      </c>
      <c r="D30" s="221">
        <v>16865</v>
      </c>
      <c r="E30" s="221">
        <f>VLOOKUP(B30,'Exhibit 4'!$B$15:$C$28,2,FALSE)</f>
        <v>16811</v>
      </c>
      <c r="F30" s="150">
        <f t="shared" ref="F30:F40" si="2">$E$29:$E$40/$D$29:$D$40-1</f>
        <v>-3.2018974206937667E-3</v>
      </c>
      <c r="H30" s="221">
        <v>24025</v>
      </c>
      <c r="I30" s="222">
        <f>VLOOKUP(B30,'Exhibit 5'!$B$15:$C$28,2,FALSE)</f>
        <v>23927</v>
      </c>
      <c r="J30" s="111">
        <f t="shared" ref="J30:J40" si="3">$I$29:$I$40/$H$29:$H$40-1</f>
        <v>-4.0790842872008293E-3</v>
      </c>
    </row>
    <row r="31" spans="2:10" x14ac:dyDescent="0.4">
      <c r="B31" s="59">
        <v>300</v>
      </c>
      <c r="D31" s="221">
        <v>17646</v>
      </c>
      <c r="E31" s="221">
        <f>VLOOKUP(B31,'Exhibit 4'!$B$15:$C$28,2,FALSE)</f>
        <v>17570</v>
      </c>
      <c r="F31" s="150">
        <f t="shared" si="2"/>
        <v>-4.3069250821715643E-3</v>
      </c>
      <c r="H31" s="221">
        <v>25587</v>
      </c>
      <c r="I31" s="222">
        <f>VLOOKUP(B31,'Exhibit 5'!$B$15:$C$28,2,FALSE)</f>
        <v>25472</v>
      </c>
      <c r="J31" s="111">
        <f t="shared" si="3"/>
        <v>-4.4944698479696399E-3</v>
      </c>
    </row>
    <row r="32" spans="2:10" x14ac:dyDescent="0.4">
      <c r="B32" s="59">
        <v>400</v>
      </c>
      <c r="D32" s="221">
        <v>18892</v>
      </c>
      <c r="E32" s="221">
        <f>VLOOKUP(B32,'Exhibit 4'!$B$15:$C$28,2,FALSE)</f>
        <v>18838</v>
      </c>
      <c r="F32" s="150">
        <f t="shared" si="2"/>
        <v>-2.8583527419013821E-3</v>
      </c>
      <c r="H32" s="221">
        <v>28150</v>
      </c>
      <c r="I32" s="222">
        <f>VLOOKUP(B32,'Exhibit 5'!$B$15:$C$28,2,FALSE)</f>
        <v>28060</v>
      </c>
      <c r="J32" s="111">
        <f t="shared" si="3"/>
        <v>-3.1971580817051759E-3</v>
      </c>
    </row>
    <row r="33" spans="1:10" x14ac:dyDescent="0.4">
      <c r="B33" s="59">
        <v>500</v>
      </c>
      <c r="D33" s="221">
        <v>19921</v>
      </c>
      <c r="E33" s="221">
        <f>VLOOKUP(B33,'Exhibit 4'!$B$15:$C$28,2,FALSE)</f>
        <v>19875</v>
      </c>
      <c r="F33" s="150">
        <f t="shared" si="2"/>
        <v>-2.309121028060801E-3</v>
      </c>
      <c r="H33" s="221">
        <v>30240</v>
      </c>
      <c r="I33" s="222">
        <f>VLOOKUP(B33,'Exhibit 5'!$B$15:$C$28,2,FALSE)</f>
        <v>30178</v>
      </c>
      <c r="J33" s="111">
        <f t="shared" si="3"/>
        <v>-2.05026455026458E-3</v>
      </c>
    </row>
    <row r="34" spans="1:10" x14ac:dyDescent="0.4">
      <c r="B34" s="59">
        <v>1000</v>
      </c>
      <c r="D34" s="221">
        <v>23224</v>
      </c>
      <c r="E34" s="221">
        <f>VLOOKUP(B34,'Exhibit 4'!$B$15:$C$28,2,FALSE)</f>
        <v>23160</v>
      </c>
      <c r="F34" s="150">
        <f t="shared" si="2"/>
        <v>-2.7557698932139107E-3</v>
      </c>
      <c r="H34" s="221">
        <v>37040</v>
      </c>
      <c r="I34" s="222">
        <f>VLOOKUP(B34,'Exhibit 5'!$B$15:$C$28,2,FALSE)</f>
        <v>36910</v>
      </c>
      <c r="J34" s="111">
        <f t="shared" si="3"/>
        <v>-3.5097192224622376E-3</v>
      </c>
    </row>
    <row r="35" spans="1:10" x14ac:dyDescent="0.4">
      <c r="B35" s="59">
        <v>1500</v>
      </c>
      <c r="D35" s="221">
        <v>25023</v>
      </c>
      <c r="E35" s="221">
        <f>VLOOKUP(B35,'Exhibit 4'!$B$15:$C$28,2,FALSE)</f>
        <v>24963</v>
      </c>
      <c r="F35" s="150">
        <f t="shared" si="2"/>
        <v>-2.3977940294929168E-3</v>
      </c>
      <c r="H35" s="221">
        <v>40663</v>
      </c>
      <c r="I35" s="222">
        <f>VLOOKUP(B35,'Exhibit 5'!$B$15:$C$28,2,FALSE)</f>
        <v>40552</v>
      </c>
      <c r="J35" s="111">
        <f t="shared" si="3"/>
        <v>-2.7297543221109777E-3</v>
      </c>
    </row>
    <row r="36" spans="1:10" x14ac:dyDescent="0.4">
      <c r="B36" s="59">
        <v>2000</v>
      </c>
      <c r="D36" s="221">
        <v>26235</v>
      </c>
      <c r="E36" s="221">
        <f>VLOOKUP(B36,'Exhibit 4'!$B$15:$C$28,2,FALSE)</f>
        <v>26173</v>
      </c>
      <c r="F36" s="150">
        <f t="shared" si="2"/>
        <v>-2.3632551934438251E-3</v>
      </c>
      <c r="H36" s="221">
        <v>43056</v>
      </c>
      <c r="I36" s="222">
        <f>VLOOKUP(B36,'Exhibit 5'!$B$15:$C$28,2,FALSE)</f>
        <v>42938</v>
      </c>
      <c r="J36" s="111">
        <f t="shared" si="3"/>
        <v>-2.7406168710516488E-3</v>
      </c>
    </row>
    <row r="37" spans="1:10" x14ac:dyDescent="0.4">
      <c r="B37" s="59">
        <v>2500</v>
      </c>
      <c r="D37" s="221">
        <v>27139</v>
      </c>
      <c r="E37" s="221">
        <f>VLOOKUP(B37,'Exhibit 4'!$B$15:$C$28,2,FALSE)</f>
        <v>27077</v>
      </c>
      <c r="F37" s="150">
        <f t="shared" si="2"/>
        <v>-2.2845351707874162E-3</v>
      </c>
      <c r="H37" s="221">
        <v>44816</v>
      </c>
      <c r="I37" s="222">
        <f>VLOOKUP(B37,'Exhibit 5'!$B$15:$C$28,2,FALSE)</f>
        <v>44695</v>
      </c>
      <c r="J37" s="111">
        <f t="shared" si="3"/>
        <v>-2.6999285969296904E-3</v>
      </c>
    </row>
    <row r="38" spans="1:10" x14ac:dyDescent="0.4">
      <c r="B38" s="59">
        <v>3000</v>
      </c>
      <c r="D38" s="221">
        <v>27856</v>
      </c>
      <c r="E38" s="221">
        <f>VLOOKUP(B38,'Exhibit 4'!$B$15:$C$28,2,FALSE)</f>
        <v>27795</v>
      </c>
      <c r="F38" s="150">
        <f t="shared" si="2"/>
        <v>-2.1898334290637589E-3</v>
      </c>
      <c r="H38" s="221">
        <v>46195</v>
      </c>
      <c r="I38" s="222">
        <f>VLOOKUP(B38,'Exhibit 5'!$B$15:$C$28,2,FALSE)</f>
        <v>46076</v>
      </c>
      <c r="J38" s="111">
        <f t="shared" si="3"/>
        <v>-2.5760363675721987E-3</v>
      </c>
    </row>
    <row r="39" spans="1:10" x14ac:dyDescent="0.4">
      <c r="B39" s="59">
        <v>5000</v>
      </c>
      <c r="D39" s="221">
        <v>29764</v>
      </c>
      <c r="E39" s="221">
        <f>VLOOKUP(B39,'Exhibit 4'!$B$15:$C$28,2,FALSE)</f>
        <v>29703</v>
      </c>
      <c r="F39" s="150">
        <f t="shared" si="2"/>
        <v>-2.0494557183173834E-3</v>
      </c>
      <c r="H39" s="221">
        <v>49794</v>
      </c>
      <c r="I39" s="222">
        <f>VLOOKUP(B39,'Exhibit 5'!$B$15:$C$28,2,FALSE)</f>
        <v>49680</v>
      </c>
      <c r="J39" s="111">
        <f t="shared" si="3"/>
        <v>-2.2894324617424022E-3</v>
      </c>
    </row>
    <row r="40" spans="1:10" x14ac:dyDescent="0.4">
      <c r="B40" s="59">
        <v>10000</v>
      </c>
      <c r="D40" s="221">
        <v>32130</v>
      </c>
      <c r="E40" s="221">
        <f>VLOOKUP(B40,'Exhibit 4'!$B$15:$C$28,2,FALSE)</f>
        <v>32070</v>
      </c>
      <c r="F40" s="150">
        <f t="shared" si="2"/>
        <v>-1.8674136321195078E-3</v>
      </c>
      <c r="H40" s="221">
        <v>54108</v>
      </c>
      <c r="I40" s="222">
        <f>VLOOKUP(B40,'Exhibit 5'!$B$15:$C$28,2,FALSE)</f>
        <v>53991</v>
      </c>
      <c r="J40" s="111">
        <f t="shared" si="3"/>
        <v>-2.1623419827012658E-3</v>
      </c>
    </row>
    <row r="42" spans="1:10" ht="15.4" x14ac:dyDescent="0.4">
      <c r="A42" s="17"/>
      <c r="B42" s="138" t="s">
        <v>199</v>
      </c>
    </row>
    <row r="44" spans="1:10" x14ac:dyDescent="0.4">
      <c r="B44" s="55"/>
      <c r="C44" s="55"/>
      <c r="D44" s="225" t="s">
        <v>81</v>
      </c>
      <c r="E44" s="225"/>
      <c r="F44" s="225"/>
    </row>
    <row r="45" spans="1:10" x14ac:dyDescent="0.4">
      <c r="B45" s="55" t="s">
        <v>2</v>
      </c>
      <c r="D45" s="162" t="s">
        <v>109</v>
      </c>
      <c r="E45" s="162"/>
      <c r="F45" s="162"/>
    </row>
    <row r="46" spans="1:10" x14ac:dyDescent="0.4">
      <c r="B46" s="55" t="s">
        <v>3</v>
      </c>
      <c r="D46" s="162" t="s">
        <v>4</v>
      </c>
      <c r="E46" s="162" t="s">
        <v>51</v>
      </c>
      <c r="F46" s="162" t="s">
        <v>5</v>
      </c>
    </row>
    <row r="47" spans="1:10" x14ac:dyDescent="0.4">
      <c r="B47" s="57" t="s">
        <v>6</v>
      </c>
      <c r="D47" s="58" t="s">
        <v>49</v>
      </c>
      <c r="E47" s="58" t="s">
        <v>49</v>
      </c>
      <c r="F47" s="58" t="s">
        <v>7</v>
      </c>
    </row>
    <row r="48" spans="1:10" x14ac:dyDescent="0.4">
      <c r="B48" s="59">
        <v>100</v>
      </c>
      <c r="D48" s="223">
        <v>9030</v>
      </c>
      <c r="E48" s="223">
        <f>VLOOKUP(B48,'Exhibit 6'!$B$15:$C$28,2,FALSE)</f>
        <v>8938</v>
      </c>
      <c r="F48" s="150">
        <f>$E$48:$E$59/$D$48:$D$59-1</f>
        <v>-1.0188261351051997E-2</v>
      </c>
    </row>
    <row r="49" spans="2:6" x14ac:dyDescent="0.4">
      <c r="B49" s="59">
        <v>250</v>
      </c>
      <c r="D49" s="221">
        <v>10777</v>
      </c>
      <c r="E49" s="221">
        <f>VLOOKUP(B49,'Exhibit 6'!$B$15:$C$28,2,FALSE)</f>
        <v>10683</v>
      </c>
      <c r="F49" s="150">
        <f t="shared" ref="F49:F59" si="4">$E$48:$E$59/$D$48:$D$59-1</f>
        <v>-8.7222789273452284E-3</v>
      </c>
    </row>
    <row r="50" spans="2:6" x14ac:dyDescent="0.4">
      <c r="B50" s="59">
        <v>300</v>
      </c>
      <c r="D50" s="221">
        <v>11131</v>
      </c>
      <c r="E50" s="221">
        <f>VLOOKUP(B50,'Exhibit 6'!$B$15:$C$28,2,FALSE)</f>
        <v>11045</v>
      </c>
      <c r="F50" s="150">
        <f t="shared" si="4"/>
        <v>-7.7261701554217632E-3</v>
      </c>
    </row>
    <row r="51" spans="2:6" x14ac:dyDescent="0.4">
      <c r="B51" s="59">
        <v>400</v>
      </c>
      <c r="D51" s="221">
        <v>11709</v>
      </c>
      <c r="E51" s="221">
        <f>VLOOKUP(B51,'Exhibit 6'!$B$15:$C$28,2,FALSE)</f>
        <v>11622</v>
      </c>
      <c r="F51" s="150">
        <f t="shared" si="4"/>
        <v>-7.4301819113502532E-3</v>
      </c>
    </row>
    <row r="52" spans="2:6" x14ac:dyDescent="0.4">
      <c r="B52" s="59">
        <v>500</v>
      </c>
      <c r="D52" s="221">
        <v>12164</v>
      </c>
      <c r="E52" s="221">
        <f>VLOOKUP(B52,'Exhibit 6'!$B$15:$C$28,2,FALSE)</f>
        <v>12070</v>
      </c>
      <c r="F52" s="150">
        <f t="shared" si="4"/>
        <v>-7.7277211443603777E-3</v>
      </c>
    </row>
    <row r="53" spans="2:6" x14ac:dyDescent="0.4">
      <c r="B53" s="59">
        <v>1000</v>
      </c>
      <c r="D53" s="221">
        <v>13525</v>
      </c>
      <c r="E53" s="221">
        <f>VLOOKUP(B53,'Exhibit 6'!$B$15:$C$28,2,FALSE)</f>
        <v>13433</v>
      </c>
      <c r="F53" s="150">
        <f t="shared" si="4"/>
        <v>-6.8022181146025762E-3</v>
      </c>
    </row>
    <row r="54" spans="2:6" x14ac:dyDescent="0.4">
      <c r="B54" s="59">
        <v>1500</v>
      </c>
      <c r="D54" s="221">
        <v>14318</v>
      </c>
      <c r="E54" s="221">
        <f>VLOOKUP(B54,'Exhibit 6'!$B$15:$C$28,2,FALSE)</f>
        <v>14213</v>
      </c>
      <c r="F54" s="150">
        <f t="shared" si="4"/>
        <v>-7.3334264562089357E-3</v>
      </c>
    </row>
    <row r="55" spans="2:6" x14ac:dyDescent="0.4">
      <c r="B55" s="59">
        <v>2000</v>
      </c>
      <c r="D55" s="221">
        <v>14844</v>
      </c>
      <c r="E55" s="221">
        <f>VLOOKUP(B55,'Exhibit 6'!$B$15:$C$28,2,FALSE)</f>
        <v>14739</v>
      </c>
      <c r="F55" s="150">
        <f t="shared" si="4"/>
        <v>-7.0735650767986824E-3</v>
      </c>
    </row>
    <row r="56" spans="2:6" x14ac:dyDescent="0.4">
      <c r="B56" s="59">
        <v>2500</v>
      </c>
      <c r="D56" s="221">
        <v>15220</v>
      </c>
      <c r="E56" s="221">
        <f>VLOOKUP(B56,'Exhibit 6'!$B$15:$C$28,2,FALSE)</f>
        <v>15120</v>
      </c>
      <c r="F56" s="150">
        <f t="shared" si="4"/>
        <v>-6.5703022339027584E-3</v>
      </c>
    </row>
    <row r="57" spans="2:6" x14ac:dyDescent="0.4">
      <c r="B57" s="59">
        <v>3000</v>
      </c>
      <c r="D57" s="221">
        <v>15508</v>
      </c>
      <c r="E57" s="221">
        <f>VLOOKUP(B57,'Exhibit 6'!$B$15:$C$28,2,FALSE)</f>
        <v>15409</v>
      </c>
      <c r="F57" s="150">
        <f t="shared" si="4"/>
        <v>-6.3838019086922548E-3</v>
      </c>
    </row>
    <row r="58" spans="2:6" x14ac:dyDescent="0.4">
      <c r="B58" s="59">
        <v>5000</v>
      </c>
      <c r="D58" s="221">
        <v>16234</v>
      </c>
      <c r="E58" s="221">
        <f>VLOOKUP(B58,'Exhibit 6'!$B$15:$C$28,2,FALSE)</f>
        <v>16132</v>
      </c>
      <c r="F58" s="150">
        <f t="shared" si="4"/>
        <v>-6.2831095232228629E-3</v>
      </c>
    </row>
    <row r="59" spans="2:6" x14ac:dyDescent="0.4">
      <c r="B59" s="59">
        <v>10000</v>
      </c>
      <c r="D59" s="221">
        <v>17049</v>
      </c>
      <c r="E59" s="221">
        <f>VLOOKUP(B59,'Exhibit 6'!$B$15:$C$28,2,FALSE)</f>
        <v>16950</v>
      </c>
      <c r="F59" s="150">
        <f t="shared" si="4"/>
        <v>-5.8067921872250183E-3</v>
      </c>
    </row>
    <row r="78" spans="1:2" ht="15.4" x14ac:dyDescent="0.4">
      <c r="A78" s="17"/>
      <c r="B78" s="138" t="s">
        <v>199</v>
      </c>
    </row>
    <row r="79" spans="1:2" ht="15" customHeight="1" x14ac:dyDescent="0.4"/>
    <row r="80" spans="1:2" ht="15" customHeight="1" x14ac:dyDescent="0.4">
      <c r="A80" s="17"/>
    </row>
    <row r="81" spans="1:1" ht="15" customHeight="1" x14ac:dyDescent="0.4"/>
    <row r="82" spans="1:1" ht="15" customHeight="1" x14ac:dyDescent="0.4"/>
    <row r="83" spans="1:1" ht="15" customHeight="1" x14ac:dyDescent="0.4">
      <c r="A83" s="17"/>
    </row>
    <row r="84" spans="1:1" ht="15" customHeight="1" x14ac:dyDescent="0.4"/>
    <row r="85" spans="1:1" ht="15" customHeight="1" x14ac:dyDescent="0.4"/>
    <row r="86" spans="1:1" ht="15" customHeight="1" x14ac:dyDescent="0.4"/>
    <row r="87" spans="1:1" ht="15" customHeight="1" x14ac:dyDescent="0.4"/>
    <row r="88" spans="1:1" ht="15" customHeight="1" x14ac:dyDescent="0.4"/>
    <row r="89" spans="1:1" ht="15" customHeight="1" x14ac:dyDescent="0.4"/>
  </sheetData>
  <mergeCells count="5">
    <mergeCell ref="D8:F8"/>
    <mergeCell ref="H8:J8"/>
    <mergeCell ref="D25:F25"/>
    <mergeCell ref="H25:J25"/>
    <mergeCell ref="D44:F44"/>
  </mergeCells>
  <phoneticPr fontId="0" type="noConversion"/>
  <hyperlinks>
    <hyperlink ref="J2" location="'User Notes'!A1" display="User Notes" xr:uid="{00000000-0004-0000-0F00-000000000000}"/>
  </hyperlinks>
  <printOptions horizontalCentered="1"/>
  <pageMargins left="0.7" right="0.7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  <rowBreaks count="1" manualBreakCount="1">
    <brk id="42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9">
    <pageSetUpPr autoPageBreaks="0"/>
  </sheetPr>
  <dimension ref="A1:I45"/>
  <sheetViews>
    <sheetView zoomScaleNormal="100" workbookViewId="0"/>
  </sheetViews>
  <sheetFormatPr defaultColWidth="13.28515625" defaultRowHeight="13.9" x14ac:dyDescent="0.4"/>
  <cols>
    <col min="1" max="1" width="2.42578125" style="16" customWidth="1"/>
    <col min="2" max="2" width="17.85546875" style="62" customWidth="1"/>
    <col min="3" max="3" width="3.7109375" style="62" customWidth="1"/>
    <col min="4" max="8" width="11.5703125" style="62" customWidth="1"/>
    <col min="9" max="9" width="2.140625" style="62" customWidth="1"/>
    <col min="10" max="16384" width="13.28515625" style="16"/>
  </cols>
  <sheetData>
    <row r="1" spans="2:9" s="23" customFormat="1" ht="15" customHeight="1" x14ac:dyDescent="0.4">
      <c r="B1" s="60" t="str">
        <f>'Exhibit 1'!B1</f>
        <v>MARYLAND</v>
      </c>
      <c r="C1" s="24"/>
      <c r="D1" s="24"/>
      <c r="E1" s="60"/>
      <c r="F1" s="60"/>
      <c r="G1" s="61"/>
      <c r="H1" s="61"/>
      <c r="I1" s="214"/>
    </row>
    <row r="2" spans="2:9" s="23" customFormat="1" ht="15" customHeight="1" x14ac:dyDescent="0.4">
      <c r="B2" s="60" t="s">
        <v>76</v>
      </c>
      <c r="C2" s="24"/>
      <c r="D2" s="24"/>
      <c r="E2" s="60"/>
      <c r="F2" s="60"/>
      <c r="G2" s="61"/>
      <c r="H2" s="61"/>
      <c r="I2" s="214"/>
    </row>
    <row r="3" spans="2:9" s="23" customFormat="1" ht="15" customHeight="1" x14ac:dyDescent="0.4">
      <c r="B3" s="49"/>
      <c r="G3" s="49"/>
      <c r="H3" s="49"/>
      <c r="I3" s="49"/>
    </row>
    <row r="4" spans="2:9" s="23" customFormat="1" ht="15" customHeight="1" x14ac:dyDescent="0.4">
      <c r="B4" s="90" t="s">
        <v>58</v>
      </c>
      <c r="C4" s="24"/>
      <c r="D4" s="24"/>
      <c r="E4" s="60"/>
      <c r="F4" s="60"/>
      <c r="G4" s="61"/>
      <c r="H4" s="61"/>
      <c r="I4" s="214"/>
    </row>
    <row r="5" spans="2:9" s="23" customFormat="1" x14ac:dyDescent="0.4">
      <c r="B5" s="24"/>
      <c r="G5" s="24"/>
      <c r="H5" s="24"/>
      <c r="I5" s="24"/>
    </row>
    <row r="6" spans="2:9" s="23" customFormat="1" ht="15" customHeight="1" x14ac:dyDescent="0.4">
      <c r="B6" s="29" t="str">
        <f>'Exhibit 1'!B6</f>
        <v>STATE GROUP 1</v>
      </c>
      <c r="C6" s="24"/>
      <c r="D6" s="24"/>
      <c r="E6" s="60"/>
      <c r="F6" s="60"/>
      <c r="G6" s="61"/>
      <c r="H6" s="61"/>
      <c r="I6" s="214"/>
    </row>
    <row r="8" spans="2:9" s="23" customFormat="1" ht="15" customHeight="1" x14ac:dyDescent="0.4">
      <c r="B8" s="90" t="s">
        <v>191</v>
      </c>
      <c r="C8" s="24"/>
      <c r="D8" s="24"/>
      <c r="E8" s="60"/>
      <c r="F8" s="60"/>
      <c r="G8" s="61"/>
      <c r="H8" s="61"/>
      <c r="I8" s="214"/>
    </row>
    <row r="9" spans="2:9" x14ac:dyDescent="0.4">
      <c r="B9" s="7"/>
      <c r="C9" s="7"/>
      <c r="D9" s="7"/>
      <c r="E9" s="7"/>
      <c r="F9" s="7"/>
      <c r="G9" s="7"/>
      <c r="H9" s="63"/>
      <c r="I9" s="63"/>
    </row>
    <row r="10" spans="2:9" x14ac:dyDescent="0.4">
      <c r="B10" s="64" t="s">
        <v>110</v>
      </c>
      <c r="C10" s="64"/>
      <c r="D10" s="112" t="s">
        <v>101</v>
      </c>
      <c r="E10" s="112"/>
      <c r="F10" s="112" t="s">
        <v>111</v>
      </c>
      <c r="G10" s="112" t="s">
        <v>80</v>
      </c>
      <c r="H10" s="112" t="s">
        <v>112</v>
      </c>
      <c r="I10" s="152"/>
    </row>
    <row r="11" spans="2:9" x14ac:dyDescent="0.4">
      <c r="B11" s="66" t="s">
        <v>24</v>
      </c>
      <c r="C11" s="66"/>
      <c r="D11" s="67" t="s">
        <v>102</v>
      </c>
      <c r="E11" s="67" t="s">
        <v>78</v>
      </c>
      <c r="F11" s="67" t="s">
        <v>78</v>
      </c>
      <c r="G11" s="67" t="s">
        <v>103</v>
      </c>
      <c r="H11" s="67" t="s">
        <v>113</v>
      </c>
      <c r="I11" s="67"/>
    </row>
    <row r="12" spans="2:9" x14ac:dyDescent="0.4">
      <c r="B12" s="66"/>
      <c r="C12" s="66"/>
      <c r="D12" s="67"/>
      <c r="F12" s="67"/>
      <c r="G12" s="67"/>
      <c r="H12" s="67"/>
      <c r="I12" s="67"/>
    </row>
    <row r="13" spans="2:9" x14ac:dyDescent="0.4">
      <c r="B13" s="64">
        <v>2011</v>
      </c>
      <c r="C13" s="64"/>
      <c r="D13" s="219">
        <v>4.8752516956351785E-2</v>
      </c>
      <c r="E13" s="219">
        <v>5.796044757956112E-2</v>
      </c>
      <c r="F13" s="219">
        <v>7.0265335561672582E-2</v>
      </c>
      <c r="G13" s="219">
        <v>0.10237405066863577</v>
      </c>
      <c r="H13" s="219">
        <v>6.6086176558715834E-2</v>
      </c>
      <c r="I13" s="70"/>
    </row>
    <row r="14" spans="2:9" x14ac:dyDescent="0.4">
      <c r="B14" s="64">
        <v>2012</v>
      </c>
      <c r="C14" s="64"/>
      <c r="D14" s="219">
        <v>4.87006660167967E-2</v>
      </c>
      <c r="E14" s="219">
        <v>6.1904685018177585E-2</v>
      </c>
      <c r="F14" s="219">
        <v>8.1214293361859605E-2</v>
      </c>
      <c r="G14" s="219">
        <v>0.10615958956476323</v>
      </c>
      <c r="H14" s="219">
        <v>7.2407223917176661E-2</v>
      </c>
      <c r="I14" s="70"/>
    </row>
    <row r="15" spans="2:9" x14ac:dyDescent="0.4">
      <c r="B15" s="64">
        <v>2013</v>
      </c>
      <c r="C15" s="64"/>
      <c r="D15" s="219">
        <v>5.2138892301678563E-2</v>
      </c>
      <c r="E15" s="219">
        <v>8.2859554245933401E-2</v>
      </c>
      <c r="F15" s="219">
        <v>7.7139896909262595E-2</v>
      </c>
      <c r="G15" s="219">
        <v>0.13167322139277893</v>
      </c>
      <c r="H15" s="219">
        <v>5.0226179053361263E-2</v>
      </c>
      <c r="I15" s="70"/>
    </row>
    <row r="16" spans="2:9" x14ac:dyDescent="0.4">
      <c r="B16" s="64">
        <v>2014</v>
      </c>
      <c r="C16" s="64"/>
      <c r="D16" s="219">
        <v>4.7735452681815928E-2</v>
      </c>
      <c r="E16" s="219">
        <v>5.4624785159916381E-2</v>
      </c>
      <c r="F16" s="219">
        <v>7.2180182312700486E-2</v>
      </c>
      <c r="G16" s="219">
        <v>0.11449115064335549</v>
      </c>
      <c r="H16" s="219">
        <v>6.3182110661536714E-2</v>
      </c>
      <c r="I16" s="70"/>
    </row>
    <row r="17" spans="2:9" x14ac:dyDescent="0.4">
      <c r="B17" s="64">
        <v>2015</v>
      </c>
      <c r="C17" s="64"/>
      <c r="D17" s="219">
        <v>4.5541591115353497E-2</v>
      </c>
      <c r="E17" s="219">
        <v>5.9180817381353515E-2</v>
      </c>
      <c r="F17" s="219">
        <v>6.3788978158551751E-2</v>
      </c>
      <c r="G17" s="219">
        <v>0.12322564693661009</v>
      </c>
      <c r="H17" s="219">
        <v>6.1805292567416473E-2</v>
      </c>
      <c r="I17" s="70"/>
    </row>
    <row r="18" spans="2:9" x14ac:dyDescent="0.4">
      <c r="B18" s="64">
        <v>2016</v>
      </c>
      <c r="C18" s="64"/>
      <c r="D18" s="219">
        <v>4.9537476519339638E-2</v>
      </c>
      <c r="E18" s="219">
        <v>6.0815811436297662E-2</v>
      </c>
      <c r="F18" s="219">
        <v>6.2597428583166193E-2</v>
      </c>
      <c r="G18" s="219">
        <v>0.12061287310557291</v>
      </c>
      <c r="H18" s="219">
        <v>5.8844475719210046E-2</v>
      </c>
      <c r="I18" s="70"/>
    </row>
    <row r="19" spans="2:9" x14ac:dyDescent="0.4">
      <c r="B19" s="64">
        <v>2017</v>
      </c>
      <c r="C19" s="64"/>
      <c r="D19" s="219">
        <v>4.6788048808090912E-2</v>
      </c>
      <c r="E19" s="219">
        <v>5.8840520778597666E-2</v>
      </c>
      <c r="F19" s="219">
        <v>7.1230030394009797E-2</v>
      </c>
      <c r="G19" s="219">
        <v>0.11053868666757588</v>
      </c>
      <c r="H19" s="219">
        <v>5.6242459180384799E-2</v>
      </c>
      <c r="I19" s="70"/>
    </row>
    <row r="20" spans="2:9" x14ac:dyDescent="0.4">
      <c r="B20" s="68"/>
      <c r="C20" s="68"/>
      <c r="D20" s="70"/>
      <c r="E20" s="70"/>
      <c r="F20" s="70"/>
      <c r="G20" s="70"/>
      <c r="H20" s="70"/>
      <c r="I20" s="70"/>
    </row>
    <row r="21" spans="2:9" x14ac:dyDescent="0.4">
      <c r="B21" s="64" t="s">
        <v>53</v>
      </c>
      <c r="C21" s="64"/>
      <c r="D21" s="153">
        <f>ROUND((SUM(D13:D19)-MIN(D13:D19)-MAX(D13:D19))/5,5)</f>
        <v>4.8300000000000003E-2</v>
      </c>
      <c r="E21" s="153">
        <f t="shared" ref="E21:H21" si="0">ROUND((SUM(E13:E19)-MIN(E13:E19)-MAX(E13:E19))/5,5)</f>
        <v>5.9740000000000001E-2</v>
      </c>
      <c r="F21" s="153">
        <f t="shared" si="0"/>
        <v>7.0919999999999997E-2</v>
      </c>
      <c r="G21" s="153">
        <f t="shared" si="0"/>
        <v>0.11501</v>
      </c>
      <c r="H21" s="153">
        <f t="shared" si="0"/>
        <v>6.123E-2</v>
      </c>
      <c r="I21" s="70"/>
    </row>
    <row r="22" spans="2:9" x14ac:dyDescent="0.4">
      <c r="B22" s="64" t="s">
        <v>14</v>
      </c>
      <c r="C22" s="64"/>
      <c r="D22" s="70"/>
      <c r="E22" s="70"/>
    </row>
    <row r="23" spans="2:9" x14ac:dyDescent="0.4">
      <c r="B23" s="64"/>
      <c r="C23" s="64"/>
    </row>
    <row r="24" spans="2:9" x14ac:dyDescent="0.4">
      <c r="B24" s="69"/>
      <c r="C24" s="69"/>
    </row>
    <row r="25" spans="2:9" s="23" customFormat="1" ht="15" customHeight="1" x14ac:dyDescent="0.4">
      <c r="B25" s="90" t="s">
        <v>52</v>
      </c>
      <c r="C25" s="24"/>
      <c r="D25" s="24"/>
      <c r="E25" s="60"/>
      <c r="F25" s="60"/>
      <c r="G25" s="61"/>
      <c r="H25" s="61"/>
      <c r="I25" s="214"/>
    </row>
    <row r="26" spans="2:9" x14ac:dyDescent="0.4">
      <c r="B26" s="68"/>
      <c r="C26" s="68"/>
    </row>
    <row r="27" spans="2:9" x14ac:dyDescent="0.4">
      <c r="B27" s="68"/>
      <c r="C27" s="68"/>
      <c r="D27" s="65" t="s">
        <v>8</v>
      </c>
      <c r="F27" s="65" t="s">
        <v>25</v>
      </c>
      <c r="H27" s="65" t="s">
        <v>26</v>
      </c>
    </row>
    <row r="28" spans="2:9" x14ac:dyDescent="0.4">
      <c r="B28" s="68"/>
      <c r="C28" s="68"/>
      <c r="D28" s="65" t="s">
        <v>15</v>
      </c>
      <c r="F28" s="65" t="s">
        <v>1</v>
      </c>
      <c r="H28" s="65"/>
    </row>
    <row r="29" spans="2:9" x14ac:dyDescent="0.4">
      <c r="B29" s="68"/>
      <c r="C29" s="68"/>
      <c r="D29" s="65" t="s">
        <v>50</v>
      </c>
      <c r="F29" s="65" t="s">
        <v>50</v>
      </c>
      <c r="H29" s="65" t="s">
        <v>15</v>
      </c>
    </row>
    <row r="30" spans="2:9" ht="15.4" x14ac:dyDescent="0.4">
      <c r="B30" s="66" t="s">
        <v>27</v>
      </c>
      <c r="C30" s="66"/>
      <c r="D30" s="67" t="s">
        <v>28</v>
      </c>
      <c r="F30" s="67" t="s">
        <v>57</v>
      </c>
      <c r="H30" s="67" t="s">
        <v>20</v>
      </c>
    </row>
    <row r="31" spans="2:9" x14ac:dyDescent="0.4">
      <c r="B31" s="66"/>
      <c r="C31" s="66"/>
      <c r="D31" s="67"/>
      <c r="F31" s="65"/>
      <c r="H31" s="67"/>
    </row>
    <row r="32" spans="2:9" x14ac:dyDescent="0.4">
      <c r="B32" s="64" t="s">
        <v>77</v>
      </c>
      <c r="C32" s="64"/>
      <c r="D32" s="70">
        <f>D21</f>
        <v>4.8300000000000003E-2</v>
      </c>
      <c r="F32" s="32">
        <v>14798</v>
      </c>
      <c r="H32" s="31">
        <f>ROUND(F32*D32,0)</f>
        <v>715</v>
      </c>
    </row>
    <row r="33" spans="1:8" x14ac:dyDescent="0.4">
      <c r="B33" s="64" t="s">
        <v>78</v>
      </c>
      <c r="C33" s="64"/>
      <c r="D33" s="70">
        <f>E21</f>
        <v>5.9740000000000001E-2</v>
      </c>
      <c r="F33" s="32">
        <v>19854</v>
      </c>
      <c r="H33" s="31">
        <f>ROUND(F33*D33,0)</f>
        <v>1186</v>
      </c>
    </row>
    <row r="34" spans="1:8" x14ac:dyDescent="0.4">
      <c r="B34" s="64" t="s">
        <v>79</v>
      </c>
      <c r="C34" s="64"/>
      <c r="D34" s="70">
        <f>F21</f>
        <v>7.0919999999999997E-2</v>
      </c>
      <c r="F34" s="32">
        <v>23284</v>
      </c>
      <c r="H34" s="31">
        <f>ROUND(F34*D34,0)</f>
        <v>1651</v>
      </c>
    </row>
    <row r="35" spans="1:8" x14ac:dyDescent="0.4">
      <c r="B35" s="64" t="s">
        <v>108</v>
      </c>
      <c r="C35" s="64"/>
      <c r="D35" s="70">
        <f>G21</f>
        <v>0.11501</v>
      </c>
      <c r="F35" s="32">
        <v>37268</v>
      </c>
      <c r="H35" s="31">
        <f>ROUND(F35*D35,0)</f>
        <v>4286</v>
      </c>
    </row>
    <row r="36" spans="1:8" x14ac:dyDescent="0.4">
      <c r="B36" s="64" t="s">
        <v>81</v>
      </c>
      <c r="C36" s="64"/>
      <c r="D36" s="70">
        <f>H21</f>
        <v>6.123E-2</v>
      </c>
      <c r="F36" s="32">
        <v>13395</v>
      </c>
      <c r="H36" s="31">
        <f>ROUND(F36*D36,0)</f>
        <v>820</v>
      </c>
    </row>
    <row r="37" spans="1:8" x14ac:dyDescent="0.4">
      <c r="B37" s="64"/>
      <c r="C37" s="64"/>
      <c r="D37" s="70"/>
      <c r="F37" s="11"/>
      <c r="H37" s="11"/>
    </row>
    <row r="38" spans="1:8" ht="15.4" x14ac:dyDescent="0.4">
      <c r="A38" s="17"/>
      <c r="B38" s="106"/>
      <c r="C38" s="72"/>
      <c r="D38" s="68"/>
      <c r="E38" s="71"/>
      <c r="F38" s="11"/>
      <c r="G38" s="11"/>
    </row>
    <row r="39" spans="1:8" ht="15.4" x14ac:dyDescent="0.4">
      <c r="A39" s="17"/>
      <c r="B39" s="106"/>
      <c r="C39" s="72"/>
      <c r="D39" s="68"/>
      <c r="E39" s="71"/>
      <c r="F39" s="11"/>
      <c r="G39" s="11"/>
    </row>
    <row r="40" spans="1:8" x14ac:dyDescent="0.4">
      <c r="A40" s="6"/>
    </row>
    <row r="41" spans="1:8" ht="15.4" x14ac:dyDescent="0.4">
      <c r="A41" s="211" t="s">
        <v>42</v>
      </c>
      <c r="B41" s="62" t="s">
        <v>190</v>
      </c>
    </row>
    <row r="43" spans="1:8" ht="15.4" x14ac:dyDescent="0.4">
      <c r="A43" s="211" t="s">
        <v>54</v>
      </c>
      <c r="B43" s="62" t="s">
        <v>189</v>
      </c>
    </row>
    <row r="45" spans="1:8" x14ac:dyDescent="0.4">
      <c r="B45" s="103" t="s">
        <v>202</v>
      </c>
    </row>
  </sheetData>
  <phoneticPr fontId="0" type="noConversion"/>
  <printOptions horizontalCentered="1"/>
  <pageMargins left="0.7" right="0.7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0">
    <pageSetUpPr autoPageBreaks="0"/>
  </sheetPr>
  <dimension ref="B1:L48"/>
  <sheetViews>
    <sheetView zoomScaleNormal="100" workbookViewId="0"/>
  </sheetViews>
  <sheetFormatPr defaultColWidth="8.85546875" defaultRowHeight="13.9" x14ac:dyDescent="0.4"/>
  <cols>
    <col min="1" max="1" width="1.85546875" style="83" customWidth="1"/>
    <col min="2" max="2" width="3.28515625" style="83" customWidth="1"/>
    <col min="3" max="3" width="25.5703125" style="83" customWidth="1"/>
    <col min="4" max="9" width="10.5703125" style="83" customWidth="1"/>
    <col min="10" max="10" width="1.7109375" style="83" customWidth="1"/>
    <col min="11" max="16384" width="8.85546875" style="83"/>
  </cols>
  <sheetData>
    <row r="1" spans="2:12" s="80" customFormat="1" x14ac:dyDescent="0.4">
      <c r="B1" s="60" t="str">
        <f>'Exhibit 1'!B1</f>
        <v>MARYLAND</v>
      </c>
      <c r="C1" s="81"/>
      <c r="D1" s="81"/>
      <c r="E1" s="81"/>
      <c r="F1" s="81"/>
      <c r="G1" s="81"/>
      <c r="H1" s="81"/>
      <c r="I1" s="81"/>
      <c r="L1" s="78"/>
    </row>
    <row r="2" spans="2:12" s="80" customFormat="1" x14ac:dyDescent="0.4">
      <c r="B2" s="60" t="s">
        <v>76</v>
      </c>
      <c r="C2" s="81"/>
      <c r="D2" s="81"/>
      <c r="E2" s="81"/>
      <c r="F2" s="81"/>
      <c r="G2" s="81"/>
      <c r="H2" s="81"/>
      <c r="I2" s="81"/>
      <c r="L2" s="78"/>
    </row>
    <row r="3" spans="2:12" s="80" customFormat="1" ht="13.5" x14ac:dyDescent="0.35">
      <c r="C3" s="81"/>
      <c r="D3" s="81"/>
      <c r="E3" s="81"/>
      <c r="F3" s="81"/>
      <c r="G3" s="81"/>
      <c r="H3" s="81"/>
      <c r="I3" s="81"/>
    </row>
    <row r="4" spans="2:12" s="80" customFormat="1" x14ac:dyDescent="0.4">
      <c r="B4" s="90" t="s">
        <v>63</v>
      </c>
      <c r="C4" s="81"/>
      <c r="D4" s="81"/>
      <c r="E4" s="81"/>
      <c r="F4" s="81"/>
      <c r="G4" s="81"/>
      <c r="H4" s="81"/>
      <c r="I4" s="81"/>
      <c r="L4" s="78"/>
    </row>
    <row r="6" spans="2:12" s="80" customFormat="1" x14ac:dyDescent="0.4">
      <c r="B6" s="60" t="s">
        <v>114</v>
      </c>
      <c r="C6" s="81"/>
      <c r="D6" s="81"/>
      <c r="E6" s="81"/>
      <c r="F6" s="81"/>
      <c r="G6" s="81"/>
      <c r="H6" s="81"/>
      <c r="I6" s="81"/>
      <c r="L6" s="78"/>
    </row>
    <row r="7" spans="2:12" s="80" customFormat="1" x14ac:dyDescent="0.4">
      <c r="B7" s="60"/>
      <c r="C7" s="81"/>
      <c r="D7" s="81"/>
      <c r="E7" s="81"/>
      <c r="F7" s="81"/>
      <c r="G7" s="81"/>
      <c r="H7" s="81"/>
      <c r="I7" s="81"/>
      <c r="L7" s="78"/>
    </row>
    <row r="8" spans="2:12" x14ac:dyDescent="0.4">
      <c r="B8" s="90" t="s">
        <v>92</v>
      </c>
      <c r="C8" s="92"/>
      <c r="D8" s="92"/>
      <c r="E8" s="92"/>
      <c r="F8" s="92"/>
      <c r="G8" s="92"/>
      <c r="H8" s="92"/>
      <c r="I8" s="92"/>
    </row>
    <row r="9" spans="2:12" ht="27.75" x14ac:dyDescent="0.4">
      <c r="C9" s="155" t="s">
        <v>119</v>
      </c>
      <c r="D9" s="155">
        <v>2013</v>
      </c>
      <c r="E9" s="155">
        <f>D9+1</f>
        <v>2014</v>
      </c>
      <c r="F9" s="155">
        <f>E9+1</f>
        <v>2015</v>
      </c>
      <c r="G9" s="155">
        <f>F9+1</f>
        <v>2016</v>
      </c>
      <c r="H9" s="155">
        <f>G9+1</f>
        <v>2017</v>
      </c>
      <c r="I9" s="156" t="s">
        <v>115</v>
      </c>
    </row>
    <row r="10" spans="2:12" x14ac:dyDescent="0.4">
      <c r="G10" s="85"/>
      <c r="H10" s="85"/>
    </row>
    <row r="11" spans="2:12" x14ac:dyDescent="0.4">
      <c r="B11" s="91" t="s">
        <v>8</v>
      </c>
      <c r="C11" s="83" t="s">
        <v>64</v>
      </c>
      <c r="D11" s="86">
        <v>4201980.7570000002</v>
      </c>
      <c r="E11" s="86">
        <v>4808966.3669999996</v>
      </c>
      <c r="F11" s="86">
        <v>5392812.6529999999</v>
      </c>
      <c r="G11" s="87">
        <v>5762767.568</v>
      </c>
      <c r="H11" s="87">
        <v>6343079.0290000001</v>
      </c>
    </row>
    <row r="12" spans="2:12" x14ac:dyDescent="0.4">
      <c r="B12" s="91" t="s">
        <v>25</v>
      </c>
      <c r="C12" s="83" t="s">
        <v>65</v>
      </c>
    </row>
    <row r="13" spans="2:12" x14ac:dyDescent="0.4">
      <c r="C13" s="83" t="s">
        <v>66</v>
      </c>
      <c r="D13" s="86">
        <v>480881.83899999998</v>
      </c>
      <c r="E13" s="86">
        <v>516365.78200000001</v>
      </c>
      <c r="F13" s="86">
        <v>609253.20799999998</v>
      </c>
      <c r="G13" s="87">
        <v>669633.62</v>
      </c>
      <c r="H13" s="87">
        <v>692813.01800000004</v>
      </c>
    </row>
    <row r="14" spans="2:12" x14ac:dyDescent="0.4">
      <c r="B14" s="91" t="s">
        <v>9</v>
      </c>
      <c r="C14" s="83" t="s">
        <v>67</v>
      </c>
      <c r="D14" s="86"/>
      <c r="E14" s="86"/>
      <c r="F14" s="86"/>
      <c r="G14" s="87"/>
      <c r="H14" s="87"/>
    </row>
    <row r="15" spans="2:12" x14ac:dyDescent="0.4">
      <c r="C15" s="83" t="s">
        <v>68</v>
      </c>
      <c r="D15" s="86">
        <v>431512.61300000001</v>
      </c>
      <c r="E15" s="86">
        <v>471206.12099999998</v>
      </c>
      <c r="F15" s="86">
        <v>478671.89500000002</v>
      </c>
      <c r="G15" s="87">
        <v>478481.23300000001</v>
      </c>
      <c r="H15" s="87">
        <v>509595.81</v>
      </c>
    </row>
    <row r="16" spans="2:12" x14ac:dyDescent="0.4">
      <c r="B16" s="91" t="s">
        <v>10</v>
      </c>
      <c r="C16" s="84" t="s">
        <v>116</v>
      </c>
      <c r="D16" s="86"/>
      <c r="E16" s="86"/>
      <c r="F16" s="86"/>
      <c r="G16" s="86"/>
      <c r="H16" s="86"/>
    </row>
    <row r="17" spans="2:9" x14ac:dyDescent="0.4">
      <c r="C17" s="84" t="s">
        <v>117</v>
      </c>
      <c r="G17" s="85"/>
      <c r="H17" s="85"/>
    </row>
    <row r="18" spans="2:9" x14ac:dyDescent="0.4">
      <c r="C18" s="84" t="s">
        <v>118</v>
      </c>
      <c r="D18" s="154">
        <f>D15/(D11+D13)</f>
        <v>9.2147186502672271E-2</v>
      </c>
      <c r="E18" s="154">
        <f t="shared" ref="E18:H18" si="0">E15/(E11+E13)</f>
        <v>8.8483893176218867E-2</v>
      </c>
      <c r="F18" s="154">
        <f t="shared" si="0"/>
        <v>7.9751190021138632E-2</v>
      </c>
      <c r="G18" s="154">
        <f t="shared" si="0"/>
        <v>7.4386099221023905E-2</v>
      </c>
      <c r="H18" s="154">
        <f t="shared" si="0"/>
        <v>7.2428031384774313E-2</v>
      </c>
      <c r="I18" s="154">
        <f>AVERAGE(D18:H18)</f>
        <v>8.1439280061165603E-2</v>
      </c>
    </row>
    <row r="19" spans="2:9" x14ac:dyDescent="0.4">
      <c r="C19" s="92"/>
      <c r="D19" s="82"/>
      <c r="E19" s="82"/>
      <c r="F19" s="82"/>
      <c r="G19" s="88"/>
      <c r="H19" s="88"/>
    </row>
    <row r="20" spans="2:9" x14ac:dyDescent="0.4">
      <c r="B20" s="90" t="s">
        <v>93</v>
      </c>
      <c r="C20" s="92"/>
      <c r="D20" s="92"/>
      <c r="E20" s="92"/>
      <c r="F20" s="92"/>
      <c r="G20" s="92"/>
      <c r="H20" s="92"/>
      <c r="I20" s="92"/>
    </row>
    <row r="21" spans="2:9" ht="27.75" x14ac:dyDescent="0.4">
      <c r="C21" s="92" t="s">
        <v>119</v>
      </c>
      <c r="D21" s="89">
        <f>D9</f>
        <v>2013</v>
      </c>
      <c r="E21" s="89">
        <f t="shared" ref="E21:H21" si="1">E9</f>
        <v>2014</v>
      </c>
      <c r="F21" s="89">
        <f t="shared" si="1"/>
        <v>2015</v>
      </c>
      <c r="G21" s="89">
        <f t="shared" si="1"/>
        <v>2016</v>
      </c>
      <c r="H21" s="89">
        <f t="shared" si="1"/>
        <v>2017</v>
      </c>
      <c r="I21" s="156" t="s">
        <v>115</v>
      </c>
    </row>
    <row r="22" spans="2:9" x14ac:dyDescent="0.4">
      <c r="G22" s="85"/>
      <c r="H22" s="85"/>
    </row>
    <row r="23" spans="2:9" x14ac:dyDescent="0.4">
      <c r="B23" s="91" t="s">
        <v>8</v>
      </c>
      <c r="C23" s="83" t="s">
        <v>64</v>
      </c>
      <c r="D23" s="86">
        <v>965963.35100000002</v>
      </c>
      <c r="E23" s="86">
        <v>1036103.255</v>
      </c>
      <c r="F23" s="86">
        <v>1144360.5519999999</v>
      </c>
      <c r="G23" s="87">
        <v>1240811.308</v>
      </c>
      <c r="H23" s="87">
        <v>1278537.74</v>
      </c>
    </row>
    <row r="24" spans="2:9" x14ac:dyDescent="0.4">
      <c r="B24" s="91" t="s">
        <v>25</v>
      </c>
      <c r="C24" s="83" t="s">
        <v>65</v>
      </c>
    </row>
    <row r="25" spans="2:9" x14ac:dyDescent="0.4">
      <c r="C25" s="83" t="s">
        <v>66</v>
      </c>
      <c r="D25" s="86">
        <v>70742.654999999999</v>
      </c>
      <c r="E25" s="86">
        <v>69240.236000000004</v>
      </c>
      <c r="F25" s="86">
        <v>85268.845000000001</v>
      </c>
      <c r="G25" s="87">
        <v>72161.884999999995</v>
      </c>
      <c r="H25" s="87">
        <v>83354.176999999996</v>
      </c>
    </row>
    <row r="26" spans="2:9" x14ac:dyDescent="0.4">
      <c r="B26" s="91" t="s">
        <v>9</v>
      </c>
      <c r="C26" s="83" t="s">
        <v>67</v>
      </c>
      <c r="D26" s="86"/>
      <c r="E26" s="86"/>
      <c r="F26" s="86"/>
      <c r="G26" s="87"/>
      <c r="H26" s="87"/>
    </row>
    <row r="27" spans="2:9" x14ac:dyDescent="0.4">
      <c r="C27" s="83" t="s">
        <v>68</v>
      </c>
      <c r="D27" s="86">
        <v>113311.77499999999</v>
      </c>
      <c r="E27" s="86">
        <v>129346.94899999999</v>
      </c>
      <c r="F27" s="86">
        <v>129839.723</v>
      </c>
      <c r="G27" s="87">
        <v>127728.454</v>
      </c>
      <c r="H27" s="87">
        <v>134900.524</v>
      </c>
    </row>
    <row r="28" spans="2:9" x14ac:dyDescent="0.4">
      <c r="B28" s="91" t="s">
        <v>10</v>
      </c>
      <c r="C28" s="84" t="s">
        <v>116</v>
      </c>
      <c r="D28" s="86"/>
      <c r="E28" s="86"/>
      <c r="F28" s="86"/>
      <c r="G28" s="86"/>
      <c r="H28" s="86"/>
    </row>
    <row r="29" spans="2:9" x14ac:dyDescent="0.4">
      <c r="C29" s="84" t="s">
        <v>117</v>
      </c>
      <c r="G29" s="85"/>
      <c r="H29" s="85"/>
    </row>
    <row r="30" spans="2:9" x14ac:dyDescent="0.4">
      <c r="C30" s="84" t="s">
        <v>118</v>
      </c>
      <c r="D30" s="154">
        <f>D27/(D23+D25)</f>
        <v>0.10929981532295666</v>
      </c>
      <c r="E30" s="154">
        <f t="shared" ref="E30:H30" si="2">E27/(E23+E25)</f>
        <v>0.1170196866885065</v>
      </c>
      <c r="F30" s="154">
        <f t="shared" si="2"/>
        <v>0.10559256578996705</v>
      </c>
      <c r="G30" s="154">
        <f t="shared" si="2"/>
        <v>9.7281844504497811E-2</v>
      </c>
      <c r="H30" s="154">
        <f t="shared" si="2"/>
        <v>9.9053766540564622E-2</v>
      </c>
      <c r="I30" s="154">
        <f>AVERAGE(D30:H30)</f>
        <v>0.10564953576929854</v>
      </c>
    </row>
    <row r="32" spans="2:9" x14ac:dyDescent="0.4">
      <c r="B32" s="90" t="s">
        <v>120</v>
      </c>
      <c r="C32" s="92"/>
      <c r="D32" s="92"/>
      <c r="E32" s="92"/>
      <c r="F32" s="92"/>
      <c r="G32" s="92"/>
      <c r="H32" s="92"/>
      <c r="I32" s="92"/>
    </row>
    <row r="33" spans="2:9" ht="27.75" x14ac:dyDescent="0.4">
      <c r="C33" s="92" t="s">
        <v>119</v>
      </c>
      <c r="D33" s="89">
        <f>D9</f>
        <v>2013</v>
      </c>
      <c r="E33" s="89">
        <f t="shared" ref="E33:H33" si="3">E9</f>
        <v>2014</v>
      </c>
      <c r="F33" s="89">
        <f t="shared" si="3"/>
        <v>2015</v>
      </c>
      <c r="G33" s="89">
        <f t="shared" si="3"/>
        <v>2016</v>
      </c>
      <c r="H33" s="89">
        <f t="shared" si="3"/>
        <v>2017</v>
      </c>
      <c r="I33" s="156" t="s">
        <v>115</v>
      </c>
    </row>
    <row r="34" spans="2:9" x14ac:dyDescent="0.4">
      <c r="G34" s="85"/>
      <c r="H34" s="85"/>
    </row>
    <row r="35" spans="2:9" x14ac:dyDescent="0.4">
      <c r="B35" s="91" t="s">
        <v>8</v>
      </c>
      <c r="C35" s="83" t="s">
        <v>64</v>
      </c>
      <c r="D35" s="86">
        <f>D11+D23</f>
        <v>5167944.108</v>
      </c>
      <c r="E35" s="86">
        <f t="shared" ref="E35:H35" si="4">E11+E23</f>
        <v>5845069.6219999995</v>
      </c>
      <c r="F35" s="86">
        <f t="shared" si="4"/>
        <v>6537173.2050000001</v>
      </c>
      <c r="G35" s="86">
        <f t="shared" si="4"/>
        <v>7003578.8760000002</v>
      </c>
      <c r="H35" s="86">
        <f t="shared" si="4"/>
        <v>7621616.7690000003</v>
      </c>
    </row>
    <row r="36" spans="2:9" x14ac:dyDescent="0.4">
      <c r="B36" s="91" t="s">
        <v>25</v>
      </c>
      <c r="C36" s="83" t="s">
        <v>65</v>
      </c>
    </row>
    <row r="37" spans="2:9" x14ac:dyDescent="0.4">
      <c r="C37" s="83" t="s">
        <v>66</v>
      </c>
      <c r="D37" s="86">
        <f t="shared" ref="D37:H37" si="5">D13+D25</f>
        <v>551624.49399999995</v>
      </c>
      <c r="E37" s="86">
        <f t="shared" si="5"/>
        <v>585606.01800000004</v>
      </c>
      <c r="F37" s="86">
        <f t="shared" si="5"/>
        <v>694522.05299999996</v>
      </c>
      <c r="G37" s="86">
        <f t="shared" si="5"/>
        <v>741795.505</v>
      </c>
      <c r="H37" s="86">
        <f t="shared" si="5"/>
        <v>776167.19500000007</v>
      </c>
    </row>
    <row r="38" spans="2:9" x14ac:dyDescent="0.4">
      <c r="B38" s="91" t="s">
        <v>9</v>
      </c>
      <c r="C38" s="83" t="s">
        <v>67</v>
      </c>
      <c r="D38" s="86"/>
      <c r="E38" s="86"/>
      <c r="F38" s="86"/>
      <c r="G38" s="87"/>
      <c r="H38" s="87"/>
    </row>
    <row r="39" spans="2:9" x14ac:dyDescent="0.4">
      <c r="C39" s="83" t="s">
        <v>68</v>
      </c>
      <c r="D39" s="86">
        <f t="shared" ref="D39:H39" si="6">D15+D27</f>
        <v>544824.38800000004</v>
      </c>
      <c r="E39" s="86">
        <f t="shared" si="6"/>
        <v>600553.06999999995</v>
      </c>
      <c r="F39" s="86">
        <f t="shared" si="6"/>
        <v>608511.61800000002</v>
      </c>
      <c r="G39" s="86">
        <f t="shared" si="6"/>
        <v>606209.68700000003</v>
      </c>
      <c r="H39" s="86">
        <f t="shared" si="6"/>
        <v>644496.33400000003</v>
      </c>
    </row>
    <row r="40" spans="2:9" x14ac:dyDescent="0.4">
      <c r="B40" s="91" t="s">
        <v>10</v>
      </c>
      <c r="C40" s="84" t="s">
        <v>116</v>
      </c>
      <c r="D40" s="86"/>
      <c r="E40" s="86"/>
      <c r="F40" s="86"/>
      <c r="G40" s="86"/>
      <c r="H40" s="86"/>
    </row>
    <row r="41" spans="2:9" x14ac:dyDescent="0.4">
      <c r="C41" s="84" t="s">
        <v>117</v>
      </c>
      <c r="G41" s="85"/>
      <c r="H41" s="85"/>
    </row>
    <row r="42" spans="2:9" x14ac:dyDescent="0.4">
      <c r="C42" s="84" t="s">
        <v>118</v>
      </c>
      <c r="D42" s="154">
        <f>D39/(D35+D37)</f>
        <v>9.5256203030677458E-2</v>
      </c>
      <c r="E42" s="154">
        <f t="shared" ref="E42:H42" si="7">E39/(E35+E37)</f>
        <v>9.3388798256974437E-2</v>
      </c>
      <c r="F42" s="154">
        <f t="shared" si="7"/>
        <v>8.4145085804997008E-2</v>
      </c>
      <c r="G42" s="154">
        <f t="shared" si="7"/>
        <v>7.8267318941622643E-2</v>
      </c>
      <c r="H42" s="154">
        <f t="shared" si="7"/>
        <v>7.6746000702430081E-2</v>
      </c>
      <c r="I42" s="154">
        <f>AVERAGE(D42:H42)</f>
        <v>8.5560681347340323E-2</v>
      </c>
    </row>
    <row r="44" spans="2:9" x14ac:dyDescent="0.4">
      <c r="C44" s="157" t="s">
        <v>208</v>
      </c>
    </row>
    <row r="45" spans="2:9" x14ac:dyDescent="0.4">
      <c r="C45" s="83" t="s">
        <v>187</v>
      </c>
    </row>
    <row r="46" spans="2:9" x14ac:dyDescent="0.4">
      <c r="C46" s="83" t="s">
        <v>186</v>
      </c>
    </row>
    <row r="48" spans="2:9" x14ac:dyDescent="0.4">
      <c r="C48" s="103" t="s">
        <v>200</v>
      </c>
    </row>
  </sheetData>
  <phoneticPr fontId="0" type="noConversion"/>
  <printOptions horizontalCentered="1"/>
  <pageMargins left="0.7" right="0.7" top="1" bottom="0.75" header="0.5" footer="0.5"/>
  <pageSetup scale="93"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4"/>
  <dimension ref="A1:H32"/>
  <sheetViews>
    <sheetView zoomScaleNormal="100" workbookViewId="0"/>
  </sheetViews>
  <sheetFormatPr defaultRowHeight="13.9" x14ac:dyDescent="0.4"/>
  <cols>
    <col min="1" max="1" width="2.7109375" customWidth="1"/>
    <col min="2" max="2" width="11.140625" customWidth="1"/>
    <col min="3" max="3" width="3.140625" customWidth="1"/>
    <col min="4" max="4" width="11" customWidth="1"/>
    <col min="5" max="5" width="15.5703125" customWidth="1"/>
    <col min="6" max="6" width="11" customWidth="1"/>
    <col min="7" max="7" width="3.7109375" customWidth="1"/>
    <col min="8" max="8" width="9.85546875" customWidth="1"/>
    <col min="9" max="9" width="3.85546875" customWidth="1"/>
  </cols>
  <sheetData>
    <row r="1" spans="2:8" x14ac:dyDescent="0.4">
      <c r="B1" s="60" t="str">
        <f>'Exhibit 1'!B1</f>
        <v>MARYLAND</v>
      </c>
      <c r="C1" s="93"/>
      <c r="D1" s="93"/>
      <c r="E1" s="93"/>
      <c r="F1" s="93"/>
      <c r="G1" s="93"/>
      <c r="H1" s="93"/>
    </row>
    <row r="2" spans="2:8" x14ac:dyDescent="0.4">
      <c r="B2" s="60" t="s">
        <v>76</v>
      </c>
      <c r="C2" s="93"/>
      <c r="D2" s="93"/>
      <c r="E2" s="93"/>
      <c r="F2" s="93"/>
      <c r="G2" s="93"/>
      <c r="H2" s="93"/>
    </row>
    <row r="4" spans="2:8" x14ac:dyDescent="0.4">
      <c r="B4" s="90" t="s">
        <v>195</v>
      </c>
      <c r="C4" s="93"/>
      <c r="D4" s="93"/>
      <c r="E4" s="93"/>
      <c r="F4" s="93"/>
      <c r="G4" s="93"/>
      <c r="H4" s="93"/>
    </row>
    <row r="5" spans="2:8" x14ac:dyDescent="0.4">
      <c r="B5" s="16"/>
    </row>
    <row r="6" spans="2:8" x14ac:dyDescent="0.4">
      <c r="B6" s="60" t="s">
        <v>121</v>
      </c>
      <c r="C6" s="93"/>
      <c r="D6" s="93"/>
      <c r="E6" s="93"/>
      <c r="F6" s="93"/>
      <c r="G6" s="93"/>
      <c r="H6" s="93"/>
    </row>
    <row r="7" spans="2:8" x14ac:dyDescent="0.4">
      <c r="B7" s="16"/>
    </row>
    <row r="8" spans="2:8" ht="15.4" x14ac:dyDescent="0.4">
      <c r="D8" s="74" t="s">
        <v>59</v>
      </c>
      <c r="E8" s="74" t="s">
        <v>44</v>
      </c>
      <c r="F8" s="108">
        <v>1.5776E-7</v>
      </c>
    </row>
    <row r="9" spans="2:8" x14ac:dyDescent="0.4">
      <c r="B9" s="16"/>
    </row>
    <row r="10" spans="2:8" x14ac:dyDescent="0.4">
      <c r="B10" s="16"/>
    </row>
    <row r="11" spans="2:8" x14ac:dyDescent="0.4">
      <c r="B11" s="60" t="s">
        <v>122</v>
      </c>
      <c r="C11" s="93"/>
      <c r="D11" s="93"/>
      <c r="E11" s="93"/>
      <c r="F11" s="93"/>
      <c r="G11" s="93"/>
      <c r="H11" s="93"/>
    </row>
    <row r="12" spans="2:8" x14ac:dyDescent="0.4">
      <c r="B12" s="16"/>
    </row>
    <row r="13" spans="2:8" s="102" customFormat="1" x14ac:dyDescent="0.4">
      <c r="B13" s="158"/>
      <c r="C13" s="98"/>
      <c r="D13" s="98"/>
      <c r="E13" s="159" t="s">
        <v>123</v>
      </c>
      <c r="F13" s="98"/>
      <c r="G13" s="98"/>
      <c r="H13" s="98"/>
    </row>
    <row r="14" spans="2:8" x14ac:dyDescent="0.4">
      <c r="B14" s="99"/>
      <c r="C14" s="99"/>
      <c r="D14" s="99"/>
      <c r="E14" s="73"/>
      <c r="F14" s="99"/>
      <c r="G14" s="99"/>
      <c r="H14" s="99"/>
    </row>
    <row r="15" spans="2:8" s="97" customFormat="1" x14ac:dyDescent="0.4">
      <c r="D15" s="100" t="s">
        <v>40</v>
      </c>
      <c r="E15" s="95" t="s">
        <v>44</v>
      </c>
      <c r="F15" s="101">
        <v>0</v>
      </c>
      <c r="G15" s="95"/>
      <c r="H15" s="101"/>
    </row>
    <row r="16" spans="2:8" s="97" customFormat="1" x14ac:dyDescent="0.4">
      <c r="D16" s="100" t="s">
        <v>41</v>
      </c>
      <c r="E16" s="95" t="s">
        <v>44</v>
      </c>
      <c r="F16" s="101">
        <v>2.5000000000000001E-3</v>
      </c>
      <c r="G16" s="95"/>
      <c r="H16" s="101"/>
    </row>
    <row r="17" spans="1:8" s="97" customFormat="1" x14ac:dyDescent="0.4">
      <c r="D17" s="100" t="s">
        <v>42</v>
      </c>
      <c r="E17" s="95" t="s">
        <v>44</v>
      </c>
      <c r="F17" s="101">
        <v>1E-3</v>
      </c>
      <c r="G17" s="95"/>
      <c r="H17" s="101"/>
    </row>
    <row r="18" spans="1:8" s="97" customFormat="1" x14ac:dyDescent="0.4">
      <c r="D18" s="100" t="s">
        <v>43</v>
      </c>
      <c r="E18" s="95" t="s">
        <v>44</v>
      </c>
      <c r="F18" s="101">
        <v>500</v>
      </c>
      <c r="G18" s="95"/>
      <c r="H18" s="101"/>
    </row>
    <row r="19" spans="1:8" x14ac:dyDescent="0.4">
      <c r="B19" s="16"/>
    </row>
    <row r="20" spans="1:8" x14ac:dyDescent="0.4">
      <c r="B20" s="16"/>
      <c r="E20" s="159" t="s">
        <v>124</v>
      </c>
    </row>
    <row r="21" spans="1:8" x14ac:dyDescent="0.4">
      <c r="B21" s="60"/>
      <c r="C21" s="93"/>
      <c r="D21" s="98"/>
      <c r="E21" s="93"/>
      <c r="F21" s="93"/>
      <c r="G21" s="93"/>
      <c r="H21" s="93"/>
    </row>
    <row r="22" spans="1:8" s="97" customFormat="1" x14ac:dyDescent="0.4">
      <c r="D22" s="160" t="s">
        <v>77</v>
      </c>
      <c r="E22" s="95"/>
      <c r="F22" s="215">
        <v>474.3</v>
      </c>
      <c r="G22" s="95"/>
      <c r="H22" s="109"/>
    </row>
    <row r="23" spans="1:8" s="97" customFormat="1" x14ac:dyDescent="0.4">
      <c r="D23" s="160" t="s">
        <v>78</v>
      </c>
      <c r="E23" s="95"/>
      <c r="F23" s="215">
        <v>75</v>
      </c>
      <c r="G23" s="95"/>
      <c r="H23" s="109"/>
    </row>
    <row r="24" spans="1:8" s="97" customFormat="1" x14ac:dyDescent="0.4">
      <c r="D24" s="160" t="s">
        <v>79</v>
      </c>
      <c r="E24" s="95"/>
      <c r="F24" s="215">
        <v>73.900000000000006</v>
      </c>
      <c r="G24" s="95"/>
      <c r="H24" s="109"/>
    </row>
    <row r="25" spans="1:8" x14ac:dyDescent="0.4">
      <c r="B25" s="16"/>
      <c r="D25" s="161" t="s">
        <v>125</v>
      </c>
      <c r="F25" s="216">
        <v>95.3</v>
      </c>
    </row>
    <row r="26" spans="1:8" x14ac:dyDescent="0.4">
      <c r="D26" s="161" t="s">
        <v>81</v>
      </c>
      <c r="F26" s="215">
        <v>194.9</v>
      </c>
    </row>
    <row r="27" spans="1:8" x14ac:dyDescent="0.4">
      <c r="F27" s="217"/>
    </row>
    <row r="28" spans="1:8" ht="15.4" x14ac:dyDescent="0.4">
      <c r="A28" s="212" t="s">
        <v>42</v>
      </c>
      <c r="B28" s="16" t="s">
        <v>69</v>
      </c>
    </row>
    <row r="29" spans="1:8" x14ac:dyDescent="0.4">
      <c r="B29" s="16" t="s">
        <v>70</v>
      </c>
    </row>
    <row r="30" spans="1:8" x14ac:dyDescent="0.4">
      <c r="B30" s="16" t="s">
        <v>126</v>
      </c>
    </row>
    <row r="32" spans="1:8" x14ac:dyDescent="0.4">
      <c r="B32" s="103" t="s">
        <v>201</v>
      </c>
    </row>
  </sheetData>
  <printOptions horizontalCentered="1"/>
  <pageMargins left="0.7" right="0.7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24">
    <pageSetUpPr autoPageBreaks="0"/>
  </sheetPr>
  <dimension ref="A1:H138"/>
  <sheetViews>
    <sheetView zoomScaleNormal="100" workbookViewId="0"/>
  </sheetViews>
  <sheetFormatPr defaultColWidth="8.7109375" defaultRowHeight="13.9" x14ac:dyDescent="0.4"/>
  <cols>
    <col min="1" max="1" width="2" style="76" customWidth="1"/>
    <col min="2" max="2" width="17.85546875" style="76" customWidth="1"/>
    <col min="3" max="3" width="13.28515625" style="76" customWidth="1"/>
    <col min="4" max="5" width="11.28515625" style="76" bestFit="1" customWidth="1"/>
    <col min="6" max="6" width="11" style="76" customWidth="1"/>
    <col min="7" max="7" width="11.85546875" style="76" bestFit="1" customWidth="1"/>
    <col min="8" max="8" width="10.42578125" style="76" customWidth="1"/>
    <col min="9" max="9" width="2" style="76" customWidth="1"/>
    <col min="10" max="16384" width="8.7109375" style="76"/>
  </cols>
  <sheetData>
    <row r="1" spans="2:8" x14ac:dyDescent="0.4">
      <c r="B1" s="60" t="s">
        <v>218</v>
      </c>
      <c r="C1" s="60"/>
      <c r="D1" s="60"/>
      <c r="E1" s="60"/>
      <c r="F1" s="60"/>
      <c r="G1" s="94"/>
      <c r="H1" s="94"/>
    </row>
    <row r="2" spans="2:8" x14ac:dyDescent="0.4">
      <c r="B2" s="60" t="s">
        <v>76</v>
      </c>
      <c r="C2" s="60"/>
      <c r="D2" s="60"/>
      <c r="E2" s="60"/>
      <c r="F2" s="60"/>
      <c r="G2" s="94"/>
      <c r="H2" s="94"/>
    </row>
    <row r="4" spans="2:8" x14ac:dyDescent="0.4">
      <c r="B4" s="90" t="s">
        <v>194</v>
      </c>
      <c r="C4" s="90"/>
      <c r="D4" s="90"/>
      <c r="E4" s="90"/>
      <c r="F4" s="90"/>
      <c r="G4" s="94"/>
      <c r="H4" s="94"/>
    </row>
    <row r="5" spans="2:8" x14ac:dyDescent="0.4">
      <c r="B5" s="60"/>
      <c r="C5" s="60"/>
      <c r="D5" s="60"/>
      <c r="E5" s="60"/>
      <c r="F5" s="60"/>
      <c r="G5" s="94"/>
      <c r="H5" s="94"/>
    </row>
    <row r="6" spans="2:8" x14ac:dyDescent="0.4">
      <c r="B6" s="29" t="s">
        <v>219</v>
      </c>
      <c r="C6" s="29"/>
      <c r="D6" s="29"/>
      <c r="E6" s="29"/>
      <c r="F6" s="29"/>
      <c r="G6" s="94"/>
      <c r="H6" s="94"/>
    </row>
    <row r="7" spans="2:8" s="75" customFormat="1" x14ac:dyDescent="0.4">
      <c r="B7" s="29"/>
      <c r="C7" s="29"/>
      <c r="D7" s="29"/>
      <c r="E7" s="29"/>
      <c r="F7" s="29"/>
    </row>
    <row r="8" spans="2:8" s="75" customFormat="1" x14ac:dyDescent="0.4">
      <c r="B8" s="171" t="s">
        <v>83</v>
      </c>
      <c r="C8" s="171"/>
      <c r="D8" s="171"/>
      <c r="E8" s="171"/>
      <c r="F8" s="171"/>
      <c r="G8" s="172"/>
      <c r="H8" s="172"/>
    </row>
    <row r="9" spans="2:8" s="75" customFormat="1" x14ac:dyDescent="0.4">
      <c r="B9" s="29"/>
      <c r="C9" s="29"/>
      <c r="D9" s="29"/>
      <c r="E9" s="29"/>
      <c r="F9" s="29"/>
    </row>
    <row r="10" spans="2:8" x14ac:dyDescent="0.4">
      <c r="B10" s="79" t="s">
        <v>2</v>
      </c>
      <c r="C10" s="79"/>
      <c r="D10" s="79" t="s">
        <v>60</v>
      </c>
      <c r="E10" s="79" t="s">
        <v>130</v>
      </c>
      <c r="F10" s="79" t="s">
        <v>130</v>
      </c>
      <c r="G10" s="96" t="s">
        <v>74</v>
      </c>
      <c r="H10" s="96" t="s">
        <v>74</v>
      </c>
    </row>
    <row r="11" spans="2:8" x14ac:dyDescent="0.4">
      <c r="B11" s="95" t="s">
        <v>3</v>
      </c>
      <c r="C11" s="95" t="s">
        <v>127</v>
      </c>
      <c r="D11" s="95" t="s">
        <v>61</v>
      </c>
      <c r="E11" s="95" t="s">
        <v>61</v>
      </c>
      <c r="F11" s="95" t="s">
        <v>5</v>
      </c>
      <c r="G11" s="95" t="s">
        <v>61</v>
      </c>
      <c r="H11" s="95" t="s">
        <v>5</v>
      </c>
    </row>
    <row r="12" spans="2:8" x14ac:dyDescent="0.4">
      <c r="B12" s="163" t="s">
        <v>6</v>
      </c>
      <c r="C12" s="159" t="s">
        <v>128</v>
      </c>
      <c r="D12" s="159" t="s">
        <v>129</v>
      </c>
      <c r="E12" s="159" t="s">
        <v>129</v>
      </c>
      <c r="F12" s="159" t="s">
        <v>62</v>
      </c>
      <c r="G12" s="159" t="s">
        <v>129</v>
      </c>
      <c r="H12" s="159" t="s">
        <v>62</v>
      </c>
    </row>
    <row r="13" spans="2:8" x14ac:dyDescent="0.4">
      <c r="B13" s="193">
        <v>100</v>
      </c>
      <c r="C13" s="165">
        <v>1.5599999999999999E-2</v>
      </c>
      <c r="D13" s="164">
        <v>1</v>
      </c>
      <c r="E13" s="164">
        <f>VLOOKUP($B13,'Exhibit 2'!$B$15:$I$28,7,FALSE)</f>
        <v>1</v>
      </c>
      <c r="F13" s="203">
        <f>ROUND($E$13:$E$27/$D$13:$D$27-1,3)</f>
        <v>0</v>
      </c>
      <c r="G13" s="164">
        <f>VLOOKUP($B13,'Exhibit 2'!$B$15:$I$28,8,FALSE)</f>
        <v>1</v>
      </c>
      <c r="H13" s="203">
        <f>ROUND($G$13:$G$27/$D$13:$D$27-1,3)</f>
        <v>0</v>
      </c>
    </row>
    <row r="14" spans="2:8" x14ac:dyDescent="0.4">
      <c r="B14" s="193">
        <v>250</v>
      </c>
      <c r="C14" s="165">
        <v>6.9999999999999999E-4</v>
      </c>
      <c r="D14" s="164">
        <v>1.2</v>
      </c>
      <c r="E14" s="164">
        <f>VLOOKUP($B14,'Exhibit 2'!$B$15:$I$28,7,FALSE)</f>
        <v>1.2</v>
      </c>
      <c r="F14" s="203">
        <f t="shared" ref="F14:F27" si="0">ROUND($E$13:$E$27/$D$13:$D$27-1,3)</f>
        <v>0</v>
      </c>
      <c r="G14" s="164">
        <f>VLOOKUP($B14,'Exhibit 2'!$B$15:$I$28,8,FALSE)</f>
        <v>1.2</v>
      </c>
      <c r="H14" s="203">
        <f t="shared" ref="H14:H27" si="1">ROUND($G$13:$G$27/$D$13:$D$27-1,3)</f>
        <v>0</v>
      </c>
    </row>
    <row r="15" spans="2:8" x14ac:dyDescent="0.4">
      <c r="B15" s="193">
        <v>300</v>
      </c>
      <c r="C15" s="165">
        <v>2.6200000000000001E-2</v>
      </c>
      <c r="D15" s="164">
        <v>1.24</v>
      </c>
      <c r="E15" s="164">
        <f>VLOOKUP($B15,'Exhibit 2'!$B$15:$I$28,7,FALSE)</f>
        <v>1.24</v>
      </c>
      <c r="F15" s="203">
        <f t="shared" si="0"/>
        <v>0</v>
      </c>
      <c r="G15" s="164">
        <f>VLOOKUP($B15,'Exhibit 2'!$B$15:$I$28,8,FALSE)</f>
        <v>1.24</v>
      </c>
      <c r="H15" s="203">
        <f t="shared" si="1"/>
        <v>0</v>
      </c>
    </row>
    <row r="16" spans="2:8" s="77" customFormat="1" x14ac:dyDescent="0.4">
      <c r="B16" s="193">
        <v>400</v>
      </c>
      <c r="C16" s="165">
        <v>1.1000000000000001E-3</v>
      </c>
      <c r="D16" s="164">
        <v>1.31</v>
      </c>
      <c r="E16" s="164">
        <f>VLOOKUP($B16,'Exhibit 2'!$B$15:$I$28,7,FALSE)</f>
        <v>1.32</v>
      </c>
      <c r="F16" s="203">
        <f t="shared" si="0"/>
        <v>8.0000000000000002E-3</v>
      </c>
      <c r="G16" s="164">
        <f>VLOOKUP($B16,'Exhibit 2'!$B$15:$I$28,8,FALSE)</f>
        <v>1.32</v>
      </c>
      <c r="H16" s="203">
        <f t="shared" si="1"/>
        <v>8.0000000000000002E-3</v>
      </c>
    </row>
    <row r="17" spans="2:8" s="77" customFormat="1" x14ac:dyDescent="0.4">
      <c r="B17" s="194">
        <v>500</v>
      </c>
      <c r="C17" s="165">
        <v>4.24E-2</v>
      </c>
      <c r="D17" s="164">
        <v>1.37</v>
      </c>
      <c r="E17" s="164">
        <f>VLOOKUP($B17,'Exhibit 2'!$B$15:$I$28,7,FALSE)</f>
        <v>1.38</v>
      </c>
      <c r="F17" s="203">
        <f t="shared" si="0"/>
        <v>7.0000000000000001E-3</v>
      </c>
      <c r="G17" s="164">
        <f>VLOOKUP($B17,'Exhibit 2'!$B$15:$I$28,8,FALSE)</f>
        <v>1.38</v>
      </c>
      <c r="H17" s="203">
        <f t="shared" si="1"/>
        <v>7.0000000000000001E-3</v>
      </c>
    </row>
    <row r="18" spans="2:8" x14ac:dyDescent="0.4">
      <c r="B18" s="195">
        <v>750</v>
      </c>
      <c r="C18" s="165">
        <v>6.4000000000000003E-3</v>
      </c>
      <c r="D18" s="164">
        <v>1.48</v>
      </c>
      <c r="E18" s="164">
        <f>VLOOKUP($B18,'Exhibit 2'!$B$15:$I$28,7,FALSE)</f>
        <v>1.49</v>
      </c>
      <c r="F18" s="203">
        <f t="shared" si="0"/>
        <v>7.0000000000000001E-3</v>
      </c>
      <c r="G18" s="164">
        <f>VLOOKUP($B18,'Exhibit 2'!$B$15:$I$28,8,FALSE)</f>
        <v>1.49</v>
      </c>
      <c r="H18" s="203">
        <f t="shared" si="1"/>
        <v>7.0000000000000001E-3</v>
      </c>
    </row>
    <row r="19" spans="2:8" x14ac:dyDescent="0.4">
      <c r="B19" s="195">
        <v>1000</v>
      </c>
      <c r="C19" s="165">
        <v>0.85919999999999996</v>
      </c>
      <c r="D19" s="164">
        <v>1.56</v>
      </c>
      <c r="E19" s="164">
        <f>VLOOKUP($B19,'Exhibit 2'!$B$15:$I$28,7,FALSE)</f>
        <v>1.58</v>
      </c>
      <c r="F19" s="203">
        <f t="shared" si="0"/>
        <v>1.2999999999999999E-2</v>
      </c>
      <c r="G19" s="164">
        <f>VLOOKUP($B19,'Exhibit 2'!$B$15:$I$28,8,FALSE)</f>
        <v>1.58</v>
      </c>
      <c r="H19" s="203">
        <f t="shared" si="1"/>
        <v>1.2999999999999999E-2</v>
      </c>
    </row>
    <row r="20" spans="2:8" x14ac:dyDescent="0.4">
      <c r="B20" s="195">
        <v>1500</v>
      </c>
      <c r="C20" s="165">
        <v>2.3999999999999998E-3</v>
      </c>
      <c r="D20" s="164">
        <v>1.68</v>
      </c>
      <c r="E20" s="164">
        <f>VLOOKUP($B20,'Exhibit 2'!$B$15:$I$28,7,FALSE)</f>
        <v>1.72</v>
      </c>
      <c r="F20" s="203">
        <f t="shared" si="0"/>
        <v>2.4E-2</v>
      </c>
      <c r="G20" s="164">
        <f>VLOOKUP($B20,'Exhibit 2'!$B$15:$I$28,8,FALSE)</f>
        <v>1.72</v>
      </c>
      <c r="H20" s="203">
        <f t="shared" si="1"/>
        <v>2.4E-2</v>
      </c>
    </row>
    <row r="21" spans="2:8" x14ac:dyDescent="0.4">
      <c r="B21" s="196">
        <v>2000</v>
      </c>
      <c r="C21" s="165">
        <v>3.4500000000000003E-2</v>
      </c>
      <c r="D21" s="164">
        <v>1.76</v>
      </c>
      <c r="E21" s="164">
        <f>VLOOKUP($B21,'Exhibit 2'!$B$15:$I$28,7,FALSE)</f>
        <v>1.83</v>
      </c>
      <c r="F21" s="203">
        <f t="shared" si="0"/>
        <v>0.04</v>
      </c>
      <c r="G21" s="164">
        <f>VLOOKUP($B21,'Exhibit 2'!$B$15:$I$28,8,FALSE)</f>
        <v>1.83</v>
      </c>
      <c r="H21" s="203">
        <f t="shared" si="1"/>
        <v>0.04</v>
      </c>
    </row>
    <row r="22" spans="2:8" x14ac:dyDescent="0.4">
      <c r="B22" s="196">
        <v>2500</v>
      </c>
      <c r="C22" s="165">
        <v>0</v>
      </c>
      <c r="D22" s="164">
        <v>1.83</v>
      </c>
      <c r="E22" s="164">
        <f>VLOOKUP($B22,'Exhibit 2'!$B$15:$I$28,7,FALSE)</f>
        <v>1.91</v>
      </c>
      <c r="F22" s="203">
        <f t="shared" si="0"/>
        <v>4.3999999999999997E-2</v>
      </c>
      <c r="G22" s="164">
        <f>VLOOKUP($B22,'Exhibit 2'!$B$15:$I$28,8,FALSE)</f>
        <v>1.91</v>
      </c>
      <c r="H22" s="203">
        <f t="shared" si="1"/>
        <v>4.3999999999999997E-2</v>
      </c>
    </row>
    <row r="23" spans="2:8" x14ac:dyDescent="0.4">
      <c r="B23" s="195">
        <v>3000</v>
      </c>
      <c r="C23" s="165">
        <v>1.8E-3</v>
      </c>
      <c r="D23" s="164">
        <v>1.89</v>
      </c>
      <c r="E23" s="164">
        <f>VLOOKUP($B23,'Exhibit 2'!$B$15:$I$28,7,FALSE)</f>
        <v>1.99</v>
      </c>
      <c r="F23" s="203">
        <f t="shared" si="0"/>
        <v>5.2999999999999999E-2</v>
      </c>
      <c r="G23" s="164">
        <f>VLOOKUP($B23,'Exhibit 2'!$B$15:$I$28,8,FALSE)</f>
        <v>1.99</v>
      </c>
      <c r="H23" s="203">
        <f t="shared" si="1"/>
        <v>5.2999999999999999E-2</v>
      </c>
    </row>
    <row r="24" spans="2:8" x14ac:dyDescent="0.4">
      <c r="B24" s="197">
        <v>5000</v>
      </c>
      <c r="C24" s="165">
        <v>3.5999999999999999E-3</v>
      </c>
      <c r="D24" s="164">
        <v>2.06</v>
      </c>
      <c r="E24" s="164">
        <f>VLOOKUP($B24,'Exhibit 2'!$B$15:$I$28,7,FALSE)</f>
        <v>2.21</v>
      </c>
      <c r="F24" s="203">
        <f t="shared" si="0"/>
        <v>7.2999999999999995E-2</v>
      </c>
      <c r="G24" s="164">
        <f>VLOOKUP($B24,'Exhibit 2'!$B$15:$I$28,8,FALSE)</f>
        <v>2.21</v>
      </c>
      <c r="H24" s="203">
        <f t="shared" si="1"/>
        <v>7.2999999999999995E-2</v>
      </c>
    </row>
    <row r="25" spans="2:8" x14ac:dyDescent="0.4">
      <c r="B25" s="195">
        <v>7500</v>
      </c>
      <c r="C25" s="165">
        <v>0</v>
      </c>
      <c r="D25" s="164">
        <v>2.2200000000000002</v>
      </c>
      <c r="E25" s="164">
        <f>VLOOKUP($B25,'Exhibit 2'!$B$15:$I$28,7,FALSE)</f>
        <v>2.4</v>
      </c>
      <c r="F25" s="203">
        <f t="shared" si="0"/>
        <v>8.1000000000000003E-2</v>
      </c>
      <c r="G25" s="164">
        <f>VLOOKUP($B25,'Exhibit 2'!$B$15:$I$28,8,FALSE)</f>
        <v>2.4</v>
      </c>
      <c r="H25" s="203">
        <f t="shared" si="1"/>
        <v>8.1000000000000003E-2</v>
      </c>
    </row>
    <row r="26" spans="2:8" x14ac:dyDescent="0.4">
      <c r="B26" s="198">
        <v>10000</v>
      </c>
      <c r="C26" s="166">
        <v>6.1000000000000004E-3</v>
      </c>
      <c r="D26" s="167">
        <v>2.36</v>
      </c>
      <c r="E26" s="167">
        <f>VLOOKUP($B26,'Exhibit 2'!$B$15:$I$28,7,FALSE)</f>
        <v>2.56</v>
      </c>
      <c r="F26" s="204">
        <f t="shared" si="0"/>
        <v>8.5000000000000006E-2</v>
      </c>
      <c r="G26" s="167">
        <f>VLOOKUP($B26,'Exhibit 2'!$B$15:$I$28,8,FALSE)</f>
        <v>2.56</v>
      </c>
      <c r="H26" s="204">
        <f t="shared" si="1"/>
        <v>8.5000000000000006E-2</v>
      </c>
    </row>
    <row r="27" spans="2:8" x14ac:dyDescent="0.4">
      <c r="B27" s="76" t="s">
        <v>131</v>
      </c>
      <c r="C27" s="168">
        <f>SUM(C13:C26)</f>
        <v>1</v>
      </c>
      <c r="D27" s="169">
        <f>ROUND(SUMPRODUCT(C13:C26,D13:D26),3)</f>
        <v>1.548</v>
      </c>
      <c r="E27" s="169">
        <f>ROUND(SUMPRODUCT(C13:C26,E13:E26),3)</f>
        <v>1.57</v>
      </c>
      <c r="F27" s="205">
        <f t="shared" si="0"/>
        <v>1.4E-2</v>
      </c>
      <c r="G27" s="169">
        <f>ROUND(SUMPRODUCT(C13:C26,G13:G26),3)</f>
        <v>1.57</v>
      </c>
      <c r="H27" s="205">
        <f t="shared" si="1"/>
        <v>1.4E-2</v>
      </c>
    </row>
    <row r="29" spans="2:8" x14ac:dyDescent="0.4">
      <c r="B29" s="171" t="s">
        <v>84</v>
      </c>
      <c r="C29" s="171"/>
      <c r="D29" s="171"/>
      <c r="E29" s="171"/>
      <c r="F29" s="171"/>
      <c r="G29" s="172"/>
      <c r="H29" s="172"/>
    </row>
    <row r="30" spans="2:8" x14ac:dyDescent="0.4">
      <c r="B30" s="29"/>
      <c r="C30" s="29"/>
      <c r="D30" s="29"/>
      <c r="E30" s="29"/>
      <c r="F30" s="29"/>
      <c r="G30" s="75"/>
      <c r="H30" s="75"/>
    </row>
    <row r="31" spans="2:8" x14ac:dyDescent="0.4">
      <c r="B31" s="79" t="s">
        <v>2</v>
      </c>
      <c r="C31" s="79"/>
      <c r="D31" s="79" t="s">
        <v>60</v>
      </c>
      <c r="E31" s="79" t="s">
        <v>130</v>
      </c>
      <c r="F31" s="79" t="s">
        <v>130</v>
      </c>
      <c r="G31" s="96" t="s">
        <v>74</v>
      </c>
      <c r="H31" s="96" t="s">
        <v>74</v>
      </c>
    </row>
    <row r="32" spans="2:8" x14ac:dyDescent="0.4">
      <c r="B32" s="95" t="s">
        <v>3</v>
      </c>
      <c r="C32" s="95" t="s">
        <v>127</v>
      </c>
      <c r="D32" s="95" t="s">
        <v>61</v>
      </c>
      <c r="E32" s="95" t="s">
        <v>61</v>
      </c>
      <c r="F32" s="95" t="s">
        <v>5</v>
      </c>
      <c r="G32" s="95" t="s">
        <v>61</v>
      </c>
      <c r="H32" s="95" t="s">
        <v>5</v>
      </c>
    </row>
    <row r="33" spans="2:8" x14ac:dyDescent="0.4">
      <c r="B33" s="163" t="s">
        <v>6</v>
      </c>
      <c r="C33" s="159" t="s">
        <v>128</v>
      </c>
      <c r="D33" s="159" t="s">
        <v>129</v>
      </c>
      <c r="E33" s="159" t="s">
        <v>129</v>
      </c>
      <c r="F33" s="159" t="s">
        <v>62</v>
      </c>
      <c r="G33" s="159" t="s">
        <v>129</v>
      </c>
      <c r="H33" s="159" t="s">
        <v>62</v>
      </c>
    </row>
    <row r="34" spans="2:8" x14ac:dyDescent="0.4">
      <c r="B34" s="193">
        <v>100</v>
      </c>
      <c r="C34" s="165">
        <v>4.8999999999999998E-3</v>
      </c>
      <c r="D34" s="164">
        <v>1</v>
      </c>
      <c r="E34" s="164">
        <f>VLOOKUP($B34,'Exhibit 3'!$B$15:$I$28,7,FALSE)</f>
        <v>1</v>
      </c>
      <c r="F34" s="203">
        <f>ROUND($E$34:$E$48/$D$34:$D$48-1,3)</f>
        <v>0</v>
      </c>
      <c r="G34" s="164">
        <f>VLOOKUP($B34,'Exhibit 3'!$B$15:$I$28,8,FALSE)</f>
        <v>1</v>
      </c>
      <c r="H34" s="203">
        <f>ROUND($G$34:$G$48/$D$34:$D$48-1,3)</f>
        <v>0</v>
      </c>
    </row>
    <row r="35" spans="2:8" x14ac:dyDescent="0.4">
      <c r="B35" s="193">
        <v>250</v>
      </c>
      <c r="C35" s="165">
        <v>2.9999999999999997E-4</v>
      </c>
      <c r="D35" s="164">
        <v>1.21</v>
      </c>
      <c r="E35" s="164">
        <f>VLOOKUP($B35,'Exhibit 3'!$B$15:$I$28,7,FALSE)</f>
        <v>1.25</v>
      </c>
      <c r="F35" s="203">
        <f t="shared" ref="F35:F48" si="2">ROUND($E$34:$E$48/$D$34:$D$48-1,3)</f>
        <v>3.3000000000000002E-2</v>
      </c>
      <c r="G35" s="164">
        <f>VLOOKUP($B35,'Exhibit 3'!$B$15:$I$28,8,FALSE)</f>
        <v>1.25</v>
      </c>
      <c r="H35" s="203">
        <f t="shared" ref="H35:H48" si="3">ROUND($G$34:$G$48/$D$34:$D$48-1,3)</f>
        <v>3.3000000000000002E-2</v>
      </c>
    </row>
    <row r="36" spans="2:8" x14ac:dyDescent="0.4">
      <c r="B36" s="193">
        <v>300</v>
      </c>
      <c r="C36" s="165">
        <v>7.7000000000000002E-3</v>
      </c>
      <c r="D36" s="164">
        <v>1.26</v>
      </c>
      <c r="E36" s="164">
        <f>VLOOKUP($B36,'Exhibit 3'!$B$15:$I$28,7,FALSE)</f>
        <v>1.31</v>
      </c>
      <c r="F36" s="203">
        <f t="shared" si="2"/>
        <v>0.04</v>
      </c>
      <c r="G36" s="164">
        <f>VLOOKUP($B36,'Exhibit 3'!$B$15:$I$28,8,FALSE)</f>
        <v>1.31</v>
      </c>
      <c r="H36" s="203">
        <f t="shared" si="3"/>
        <v>0.04</v>
      </c>
    </row>
    <row r="37" spans="2:8" x14ac:dyDescent="0.4">
      <c r="B37" s="193">
        <v>400</v>
      </c>
      <c r="C37" s="165">
        <v>5.9999999999999995E-4</v>
      </c>
      <c r="D37" s="164">
        <v>1.34</v>
      </c>
      <c r="E37" s="164">
        <f>VLOOKUP($B37,'Exhibit 3'!$B$15:$I$28,7,FALSE)</f>
        <v>1.41</v>
      </c>
      <c r="F37" s="203">
        <f t="shared" si="2"/>
        <v>5.1999999999999998E-2</v>
      </c>
      <c r="G37" s="164">
        <f>VLOOKUP($B37,'Exhibit 3'!$B$15:$I$28,8,FALSE)</f>
        <v>1.41</v>
      </c>
      <c r="H37" s="203">
        <f t="shared" si="3"/>
        <v>5.1999999999999998E-2</v>
      </c>
    </row>
    <row r="38" spans="2:8" x14ac:dyDescent="0.4">
      <c r="B38" s="194">
        <v>500</v>
      </c>
      <c r="C38" s="165">
        <v>1.8700000000000001E-2</v>
      </c>
      <c r="D38" s="164">
        <v>1.41</v>
      </c>
      <c r="E38" s="164">
        <f>VLOOKUP($B38,'Exhibit 3'!$B$15:$I$28,7,FALSE)</f>
        <v>1.5</v>
      </c>
      <c r="F38" s="203">
        <f t="shared" si="2"/>
        <v>6.4000000000000001E-2</v>
      </c>
      <c r="G38" s="164">
        <f>VLOOKUP($B38,'Exhibit 3'!$B$15:$I$28,8,FALSE)</f>
        <v>1.5</v>
      </c>
      <c r="H38" s="203">
        <f t="shared" si="3"/>
        <v>6.4000000000000001E-2</v>
      </c>
    </row>
    <row r="39" spans="2:8" x14ac:dyDescent="0.4">
      <c r="B39" s="195">
        <v>750</v>
      </c>
      <c r="C39" s="165">
        <v>3.3099999999999997E-2</v>
      </c>
      <c r="D39" s="164">
        <v>1.55</v>
      </c>
      <c r="E39" s="164">
        <f>VLOOKUP($B39,'Exhibit 3'!$B$15:$I$28,7,FALSE)</f>
        <v>1.67</v>
      </c>
      <c r="F39" s="203">
        <f t="shared" si="2"/>
        <v>7.6999999999999999E-2</v>
      </c>
      <c r="G39" s="164">
        <f>VLOOKUP($B39,'Exhibit 3'!$B$15:$I$28,8,FALSE)</f>
        <v>1.67</v>
      </c>
      <c r="H39" s="203">
        <f t="shared" si="3"/>
        <v>7.6999999999999999E-2</v>
      </c>
    </row>
    <row r="40" spans="2:8" x14ac:dyDescent="0.4">
      <c r="B40" s="195">
        <v>1000</v>
      </c>
      <c r="C40" s="165">
        <v>0.88870000000000005</v>
      </c>
      <c r="D40" s="164">
        <v>1.66</v>
      </c>
      <c r="E40" s="164">
        <f>VLOOKUP($B40,'Exhibit 3'!$B$15:$I$28,7,FALSE)</f>
        <v>1.79</v>
      </c>
      <c r="F40" s="203">
        <f t="shared" si="2"/>
        <v>7.8E-2</v>
      </c>
      <c r="G40" s="164">
        <f>VLOOKUP($B40,'Exhibit 3'!$B$15:$I$28,8,FALSE)</f>
        <v>1.79</v>
      </c>
      <c r="H40" s="203">
        <f t="shared" si="3"/>
        <v>7.8E-2</v>
      </c>
    </row>
    <row r="41" spans="2:8" x14ac:dyDescent="0.4">
      <c r="B41" s="195">
        <v>1500</v>
      </c>
      <c r="C41" s="165">
        <v>2.9999999999999997E-4</v>
      </c>
      <c r="D41" s="164">
        <v>1.82</v>
      </c>
      <c r="E41" s="164">
        <f>VLOOKUP($B41,'Exhibit 3'!$B$15:$I$28,7,FALSE)</f>
        <v>1.98</v>
      </c>
      <c r="F41" s="203">
        <f t="shared" si="2"/>
        <v>8.7999999999999995E-2</v>
      </c>
      <c r="G41" s="164">
        <f>VLOOKUP($B41,'Exhibit 3'!$B$15:$I$28,8,FALSE)</f>
        <v>1.98</v>
      </c>
      <c r="H41" s="203">
        <f t="shared" si="3"/>
        <v>8.7999999999999995E-2</v>
      </c>
    </row>
    <row r="42" spans="2:8" x14ac:dyDescent="0.4">
      <c r="B42" s="196">
        <v>2000</v>
      </c>
      <c r="C42" s="165">
        <v>3.2899999999999999E-2</v>
      </c>
      <c r="D42" s="164">
        <v>1.94</v>
      </c>
      <c r="E42" s="164">
        <f>VLOOKUP($B42,'Exhibit 3'!$B$15:$I$28,7,FALSE)</f>
        <v>2.12</v>
      </c>
      <c r="F42" s="203">
        <f t="shared" si="2"/>
        <v>9.2999999999999999E-2</v>
      </c>
      <c r="G42" s="164">
        <f>VLOOKUP($B42,'Exhibit 3'!$B$15:$I$28,8,FALSE)</f>
        <v>2.12</v>
      </c>
      <c r="H42" s="203">
        <f t="shared" si="3"/>
        <v>9.2999999999999999E-2</v>
      </c>
    </row>
    <row r="43" spans="2:8" x14ac:dyDescent="0.4">
      <c r="B43" s="196">
        <v>2500</v>
      </c>
      <c r="C43" s="165">
        <v>0</v>
      </c>
      <c r="D43" s="164">
        <v>2.0299999999999998</v>
      </c>
      <c r="E43" s="164">
        <f>VLOOKUP($B43,'Exhibit 3'!$B$15:$I$28,7,FALSE)</f>
        <v>2.23</v>
      </c>
      <c r="F43" s="203">
        <f t="shared" si="2"/>
        <v>9.9000000000000005E-2</v>
      </c>
      <c r="G43" s="164">
        <f>VLOOKUP($B43,'Exhibit 3'!$B$15:$I$28,8,FALSE)</f>
        <v>2.23</v>
      </c>
      <c r="H43" s="203">
        <f t="shared" si="3"/>
        <v>9.9000000000000005E-2</v>
      </c>
    </row>
    <row r="44" spans="2:8" x14ac:dyDescent="0.4">
      <c r="B44" s="195">
        <v>3000</v>
      </c>
      <c r="C44" s="165">
        <v>1.5E-3</v>
      </c>
      <c r="D44" s="164">
        <v>2.11</v>
      </c>
      <c r="E44" s="164">
        <f>VLOOKUP($B44,'Exhibit 3'!$B$15:$I$28,7,FALSE)</f>
        <v>2.33</v>
      </c>
      <c r="F44" s="203">
        <f t="shared" si="2"/>
        <v>0.104</v>
      </c>
      <c r="G44" s="164">
        <f>VLOOKUP($B44,'Exhibit 3'!$B$15:$I$28,8,FALSE)</f>
        <v>2.33</v>
      </c>
      <c r="H44" s="203">
        <f t="shared" si="3"/>
        <v>0.104</v>
      </c>
    </row>
    <row r="45" spans="2:8" x14ac:dyDescent="0.4">
      <c r="B45" s="197">
        <v>5000</v>
      </c>
      <c r="C45" s="165">
        <v>5.1999999999999998E-3</v>
      </c>
      <c r="D45" s="164">
        <v>2.35</v>
      </c>
      <c r="E45" s="164">
        <f>VLOOKUP($B45,'Exhibit 3'!$B$15:$I$28,7,FALSE)</f>
        <v>2.62</v>
      </c>
      <c r="F45" s="203">
        <f t="shared" si="2"/>
        <v>0.115</v>
      </c>
      <c r="G45" s="164">
        <f>VLOOKUP($B45,'Exhibit 3'!$B$15:$I$28,8,FALSE)</f>
        <v>2.62</v>
      </c>
      <c r="H45" s="203">
        <f t="shared" si="3"/>
        <v>0.115</v>
      </c>
    </row>
    <row r="46" spans="2:8" x14ac:dyDescent="0.4">
      <c r="B46" s="195">
        <v>7500</v>
      </c>
      <c r="C46" s="165">
        <v>0</v>
      </c>
      <c r="D46" s="164">
        <v>2.58</v>
      </c>
      <c r="E46" s="164">
        <f>VLOOKUP($B46,'Exhibit 3'!$B$15:$I$28,7,FALSE)</f>
        <v>2.89</v>
      </c>
      <c r="F46" s="203">
        <f t="shared" si="2"/>
        <v>0.12</v>
      </c>
      <c r="G46" s="164">
        <f>VLOOKUP($B46,'Exhibit 3'!$B$15:$I$28,8,FALSE)</f>
        <v>2.89</v>
      </c>
      <c r="H46" s="203">
        <f t="shared" si="3"/>
        <v>0.12</v>
      </c>
    </row>
    <row r="47" spans="2:8" x14ac:dyDescent="0.4">
      <c r="B47" s="198">
        <v>10000</v>
      </c>
      <c r="C47" s="166">
        <v>6.1000000000000004E-3</v>
      </c>
      <c r="D47" s="167">
        <v>2.78</v>
      </c>
      <c r="E47" s="167">
        <f>VLOOKUP($B47,'Exhibit 3'!$B$15:$I$28,7,FALSE)</f>
        <v>3.12</v>
      </c>
      <c r="F47" s="204">
        <f t="shared" si="2"/>
        <v>0.122</v>
      </c>
      <c r="G47" s="167">
        <f>VLOOKUP($B47,'Exhibit 3'!$B$15:$I$28,8,FALSE)</f>
        <v>3.12</v>
      </c>
      <c r="H47" s="204">
        <f t="shared" si="3"/>
        <v>0.122</v>
      </c>
    </row>
    <row r="48" spans="2:8" x14ac:dyDescent="0.4">
      <c r="B48" s="76" t="s">
        <v>131</v>
      </c>
      <c r="C48" s="168">
        <f>SUM(C34:C47)</f>
        <v>1</v>
      </c>
      <c r="D48" s="169">
        <f>ROUND(SUMPRODUCT(C34:C47,D34:D47),3)</f>
        <v>1.665</v>
      </c>
      <c r="E48" s="169">
        <f>ROUND(SUMPRODUCT(C34:C47,E34:E47),3)</f>
        <v>1.7969999999999999</v>
      </c>
      <c r="F48" s="205">
        <f t="shared" si="2"/>
        <v>7.9000000000000001E-2</v>
      </c>
      <c r="G48" s="169">
        <f>ROUND(SUMPRODUCT(C34:C47,G34:G47),3)</f>
        <v>1.7969999999999999</v>
      </c>
      <c r="H48" s="205">
        <f t="shared" si="3"/>
        <v>7.9000000000000001E-2</v>
      </c>
    </row>
    <row r="49" spans="2:8" x14ac:dyDescent="0.4">
      <c r="C49" s="168"/>
      <c r="D49" s="169"/>
      <c r="E49" s="169"/>
      <c r="F49" s="205"/>
      <c r="G49" s="169"/>
      <c r="H49" s="205"/>
    </row>
    <row r="50" spans="2:8" x14ac:dyDescent="0.4">
      <c r="B50" s="103" t="s">
        <v>193</v>
      </c>
      <c r="C50" s="168"/>
      <c r="D50" s="169"/>
      <c r="E50" s="169"/>
      <c r="F50" s="205"/>
      <c r="G50" s="169"/>
      <c r="H50" s="205"/>
    </row>
    <row r="52" spans="2:8" x14ac:dyDescent="0.4">
      <c r="B52" s="171" t="s">
        <v>85</v>
      </c>
      <c r="C52" s="171"/>
      <c r="D52" s="171"/>
      <c r="E52" s="171"/>
      <c r="F52" s="171"/>
      <c r="G52" s="172"/>
      <c r="H52" s="172"/>
    </row>
    <row r="53" spans="2:8" x14ac:dyDescent="0.4">
      <c r="B53" s="29"/>
      <c r="C53" s="29"/>
      <c r="D53" s="29"/>
      <c r="E53" s="29"/>
      <c r="F53" s="29"/>
      <c r="G53" s="75"/>
      <c r="H53" s="75"/>
    </row>
    <row r="54" spans="2:8" x14ac:dyDescent="0.4">
      <c r="B54" s="79" t="s">
        <v>2</v>
      </c>
      <c r="C54" s="79"/>
      <c r="D54" s="79" t="s">
        <v>60</v>
      </c>
      <c r="E54" s="79" t="s">
        <v>130</v>
      </c>
      <c r="F54" s="79" t="s">
        <v>130</v>
      </c>
      <c r="G54" s="96" t="s">
        <v>74</v>
      </c>
      <c r="H54" s="96" t="s">
        <v>74</v>
      </c>
    </row>
    <row r="55" spans="2:8" x14ac:dyDescent="0.4">
      <c r="B55" s="95" t="s">
        <v>3</v>
      </c>
      <c r="C55" s="95" t="s">
        <v>127</v>
      </c>
      <c r="D55" s="95" t="s">
        <v>61</v>
      </c>
      <c r="E55" s="95" t="s">
        <v>61</v>
      </c>
      <c r="F55" s="95" t="s">
        <v>5</v>
      </c>
      <c r="G55" s="95" t="s">
        <v>61</v>
      </c>
      <c r="H55" s="95" t="s">
        <v>5</v>
      </c>
    </row>
    <row r="56" spans="2:8" x14ac:dyDescent="0.4">
      <c r="B56" s="163" t="s">
        <v>6</v>
      </c>
      <c r="C56" s="159" t="s">
        <v>128</v>
      </c>
      <c r="D56" s="159" t="s">
        <v>129</v>
      </c>
      <c r="E56" s="159" t="s">
        <v>129</v>
      </c>
      <c r="F56" s="159" t="s">
        <v>62</v>
      </c>
      <c r="G56" s="159" t="s">
        <v>129</v>
      </c>
      <c r="H56" s="159" t="s">
        <v>62</v>
      </c>
    </row>
    <row r="57" spans="2:8" x14ac:dyDescent="0.4">
      <c r="B57" s="193">
        <v>100</v>
      </c>
      <c r="C57" s="165">
        <v>1E-3</v>
      </c>
      <c r="D57" s="164">
        <v>1</v>
      </c>
      <c r="E57" s="164">
        <f>VLOOKUP($B57,'Exhibit 4'!$B$15:$I$28,7,FALSE)</f>
        <v>1</v>
      </c>
      <c r="F57" s="203">
        <f>ROUND($E$57:$E$71/$D$57:$D$71-1,3)</f>
        <v>0</v>
      </c>
      <c r="G57" s="164">
        <f>VLOOKUP($B57,'Exhibit 4'!$B$15:$I$28,8,FALSE)</f>
        <v>1</v>
      </c>
      <c r="H57" s="203">
        <f>ROUND($G$57:$G$71/$D$57:$D$71-1,3)</f>
        <v>0</v>
      </c>
    </row>
    <row r="58" spans="2:8" x14ac:dyDescent="0.4">
      <c r="B58" s="193">
        <v>250</v>
      </c>
      <c r="C58" s="165">
        <v>1E-4</v>
      </c>
      <c r="D58" s="164">
        <v>1.24</v>
      </c>
      <c r="E58" s="164">
        <f>VLOOKUP($B58,'Exhibit 4'!$B$15:$I$28,7,FALSE)</f>
        <v>1.25</v>
      </c>
      <c r="F58" s="203">
        <f t="shared" ref="F58:F71" si="4">ROUND($E$57:$E$71/$D$57:$D$71-1,3)</f>
        <v>8.0000000000000002E-3</v>
      </c>
      <c r="G58" s="164">
        <f>VLOOKUP($B58,'Exhibit 4'!$B$15:$I$28,8,FALSE)</f>
        <v>1.25</v>
      </c>
      <c r="H58" s="203">
        <f t="shared" ref="H58:H71" si="5">ROUND($G$57:$G$71/$D$57:$D$71-1,3)</f>
        <v>8.0000000000000002E-3</v>
      </c>
    </row>
    <row r="59" spans="2:8" x14ac:dyDescent="0.4">
      <c r="B59" s="193">
        <v>300</v>
      </c>
      <c r="C59" s="165">
        <v>1.4E-3</v>
      </c>
      <c r="D59" s="164">
        <v>1.29</v>
      </c>
      <c r="E59" s="164">
        <f>VLOOKUP($B59,'Exhibit 4'!$B$15:$I$28,7,FALSE)</f>
        <v>1.3</v>
      </c>
      <c r="F59" s="203">
        <f t="shared" si="4"/>
        <v>8.0000000000000002E-3</v>
      </c>
      <c r="G59" s="164">
        <f>VLOOKUP($B59,'Exhibit 4'!$B$15:$I$28,8,FALSE)</f>
        <v>1.3</v>
      </c>
      <c r="H59" s="203">
        <f t="shared" si="5"/>
        <v>8.0000000000000002E-3</v>
      </c>
    </row>
    <row r="60" spans="2:8" x14ac:dyDescent="0.4">
      <c r="B60" s="193">
        <v>400</v>
      </c>
      <c r="C60" s="165">
        <v>6.9999999999999999E-4</v>
      </c>
      <c r="D60" s="164">
        <v>1.38</v>
      </c>
      <c r="E60" s="164">
        <f>VLOOKUP($B60,'Exhibit 4'!$B$15:$I$28,7,FALSE)</f>
        <v>1.39</v>
      </c>
      <c r="F60" s="203">
        <f t="shared" si="4"/>
        <v>7.0000000000000001E-3</v>
      </c>
      <c r="G60" s="164">
        <f>VLOOKUP($B60,'Exhibit 4'!$B$15:$I$28,8,FALSE)</f>
        <v>1.39</v>
      </c>
      <c r="H60" s="203">
        <f t="shared" si="5"/>
        <v>7.0000000000000001E-3</v>
      </c>
    </row>
    <row r="61" spans="2:8" x14ac:dyDescent="0.4">
      <c r="B61" s="194">
        <v>500</v>
      </c>
      <c r="C61" s="165">
        <v>1.0999999999999999E-2</v>
      </c>
      <c r="D61" s="164">
        <v>1.46</v>
      </c>
      <c r="E61" s="164">
        <f>VLOOKUP($B61,'Exhibit 4'!$B$15:$I$28,7,FALSE)</f>
        <v>1.47</v>
      </c>
      <c r="F61" s="203">
        <f t="shared" si="4"/>
        <v>7.0000000000000001E-3</v>
      </c>
      <c r="G61" s="164">
        <f>VLOOKUP($B61,'Exhibit 4'!$B$15:$I$28,8,FALSE)</f>
        <v>1.47</v>
      </c>
      <c r="H61" s="203">
        <f t="shared" si="5"/>
        <v>7.0000000000000001E-3</v>
      </c>
    </row>
    <row r="62" spans="2:8" x14ac:dyDescent="0.4">
      <c r="B62" s="195">
        <v>750</v>
      </c>
      <c r="C62" s="165">
        <v>2.7300000000000001E-2</v>
      </c>
      <c r="D62" s="164">
        <v>1.6</v>
      </c>
      <c r="E62" s="164">
        <f>VLOOKUP($B62,'Exhibit 4'!$B$15:$I$28,7,FALSE)</f>
        <v>1.62</v>
      </c>
      <c r="F62" s="203">
        <f t="shared" si="4"/>
        <v>1.2999999999999999E-2</v>
      </c>
      <c r="G62" s="164">
        <f>VLOOKUP($B62,'Exhibit 4'!$B$15:$I$28,8,FALSE)</f>
        <v>1.62</v>
      </c>
      <c r="H62" s="203">
        <f t="shared" si="5"/>
        <v>1.2999999999999999E-2</v>
      </c>
    </row>
    <row r="63" spans="2:8" x14ac:dyDescent="0.4">
      <c r="B63" s="195">
        <v>1000</v>
      </c>
      <c r="C63" s="165">
        <v>0.90779999999999994</v>
      </c>
      <c r="D63" s="164">
        <v>1.71</v>
      </c>
      <c r="E63" s="164">
        <f>VLOOKUP($B63,'Exhibit 4'!$B$15:$I$28,7,FALSE)</f>
        <v>1.73</v>
      </c>
      <c r="F63" s="203">
        <f t="shared" si="4"/>
        <v>1.2E-2</v>
      </c>
      <c r="G63" s="164">
        <f>VLOOKUP($B63,'Exhibit 4'!$B$15:$I$28,8,FALSE)</f>
        <v>1.73</v>
      </c>
      <c r="H63" s="203">
        <f t="shared" si="5"/>
        <v>1.2E-2</v>
      </c>
    </row>
    <row r="64" spans="2:8" x14ac:dyDescent="0.4">
      <c r="B64" s="195">
        <v>1500</v>
      </c>
      <c r="C64" s="165">
        <v>2.9999999999999997E-4</v>
      </c>
      <c r="D64" s="164">
        <v>1.86</v>
      </c>
      <c r="E64" s="164">
        <f>VLOOKUP($B64,'Exhibit 4'!$B$15:$I$28,7,FALSE)</f>
        <v>1.9</v>
      </c>
      <c r="F64" s="203">
        <f t="shared" si="4"/>
        <v>2.1999999999999999E-2</v>
      </c>
      <c r="G64" s="164">
        <f>VLOOKUP($B64,'Exhibit 4'!$B$15:$I$28,8,FALSE)</f>
        <v>1.9</v>
      </c>
      <c r="H64" s="203">
        <f t="shared" si="5"/>
        <v>2.1999999999999999E-2</v>
      </c>
    </row>
    <row r="65" spans="2:8" x14ac:dyDescent="0.4">
      <c r="B65" s="196">
        <v>2000</v>
      </c>
      <c r="C65" s="165">
        <v>3.5499999999999997E-2</v>
      </c>
      <c r="D65" s="164">
        <v>1.98</v>
      </c>
      <c r="E65" s="164">
        <f>VLOOKUP($B65,'Exhibit 4'!$B$15:$I$28,7,FALSE)</f>
        <v>2.02</v>
      </c>
      <c r="F65" s="203">
        <f t="shared" si="4"/>
        <v>0.02</v>
      </c>
      <c r="G65" s="164">
        <f>VLOOKUP($B65,'Exhibit 4'!$B$15:$I$28,8,FALSE)</f>
        <v>2.02</v>
      </c>
      <c r="H65" s="203">
        <f t="shared" si="5"/>
        <v>0.02</v>
      </c>
    </row>
    <row r="66" spans="2:8" x14ac:dyDescent="0.4">
      <c r="B66" s="196">
        <v>2500</v>
      </c>
      <c r="C66" s="165">
        <v>1E-4</v>
      </c>
      <c r="D66" s="164">
        <v>2.0699999999999998</v>
      </c>
      <c r="E66" s="164">
        <f>VLOOKUP($B66,'Exhibit 4'!$B$15:$I$28,7,FALSE)</f>
        <v>2.12</v>
      </c>
      <c r="F66" s="203">
        <f t="shared" si="4"/>
        <v>2.4E-2</v>
      </c>
      <c r="G66" s="164">
        <f>VLOOKUP($B66,'Exhibit 4'!$B$15:$I$28,8,FALSE)</f>
        <v>2.12</v>
      </c>
      <c r="H66" s="203">
        <f t="shared" si="5"/>
        <v>2.4E-2</v>
      </c>
    </row>
    <row r="67" spans="2:8" x14ac:dyDescent="0.4">
      <c r="B67" s="195">
        <v>3000</v>
      </c>
      <c r="C67" s="165">
        <v>1.6000000000000001E-3</v>
      </c>
      <c r="D67" s="164">
        <v>2.15</v>
      </c>
      <c r="E67" s="164">
        <f>VLOOKUP($B67,'Exhibit 4'!$B$15:$I$28,7,FALSE)</f>
        <v>2.2000000000000002</v>
      </c>
      <c r="F67" s="203">
        <f t="shared" si="4"/>
        <v>2.3E-2</v>
      </c>
      <c r="G67" s="164">
        <f>VLOOKUP($B67,'Exhibit 4'!$B$15:$I$28,8,FALSE)</f>
        <v>2.2000000000000002</v>
      </c>
      <c r="H67" s="203">
        <f t="shared" si="5"/>
        <v>2.3E-2</v>
      </c>
    </row>
    <row r="68" spans="2:8" x14ac:dyDescent="0.4">
      <c r="B68" s="197">
        <v>5000</v>
      </c>
      <c r="C68" s="165">
        <v>7.1000000000000004E-3</v>
      </c>
      <c r="D68" s="164">
        <v>2.4</v>
      </c>
      <c r="E68" s="164">
        <f>VLOOKUP($B68,'Exhibit 4'!$B$15:$I$28,7,FALSE)</f>
        <v>2.4700000000000002</v>
      </c>
      <c r="F68" s="203">
        <f t="shared" si="4"/>
        <v>2.9000000000000001E-2</v>
      </c>
      <c r="G68" s="164">
        <f>VLOOKUP($B68,'Exhibit 4'!$B$15:$I$28,8,FALSE)</f>
        <v>2.4700000000000002</v>
      </c>
      <c r="H68" s="203">
        <f t="shared" si="5"/>
        <v>2.9000000000000001E-2</v>
      </c>
    </row>
    <row r="69" spans="2:8" x14ac:dyDescent="0.4">
      <c r="B69" s="195">
        <v>7500</v>
      </c>
      <c r="C69" s="165">
        <v>0</v>
      </c>
      <c r="D69" s="164">
        <v>2.65</v>
      </c>
      <c r="E69" s="164">
        <f>VLOOKUP($B69,'Exhibit 4'!$B$15:$I$28,7,FALSE)</f>
        <v>2.73</v>
      </c>
      <c r="F69" s="203">
        <f t="shared" si="4"/>
        <v>0.03</v>
      </c>
      <c r="G69" s="164">
        <f>VLOOKUP($B69,'Exhibit 4'!$B$15:$I$28,8,FALSE)</f>
        <v>2.73</v>
      </c>
      <c r="H69" s="203">
        <f t="shared" si="5"/>
        <v>0.03</v>
      </c>
    </row>
    <row r="70" spans="2:8" x14ac:dyDescent="0.4">
      <c r="B70" s="198">
        <v>10000</v>
      </c>
      <c r="C70" s="166">
        <v>6.1000000000000004E-3</v>
      </c>
      <c r="D70" s="167">
        <v>2.85</v>
      </c>
      <c r="E70" s="167">
        <f>VLOOKUP($B70,'Exhibit 4'!$B$15:$I$28,7,FALSE)</f>
        <v>2.96</v>
      </c>
      <c r="F70" s="204">
        <f t="shared" si="4"/>
        <v>3.9E-2</v>
      </c>
      <c r="G70" s="167">
        <f>VLOOKUP($B70,'Exhibit 4'!$B$15:$I$28,8,FALSE)</f>
        <v>2.96</v>
      </c>
      <c r="H70" s="204">
        <f t="shared" si="5"/>
        <v>3.9E-2</v>
      </c>
    </row>
    <row r="71" spans="2:8" x14ac:dyDescent="0.4">
      <c r="B71" s="76" t="s">
        <v>131</v>
      </c>
      <c r="C71" s="168">
        <f>SUM(C57:C70)</f>
        <v>0.99999999999999989</v>
      </c>
      <c r="D71" s="169">
        <f>ROUND(SUMPRODUCT(C57:C70,D57:D70),3)</f>
        <v>1.7250000000000001</v>
      </c>
      <c r="E71" s="169">
        <f>ROUND(SUMPRODUCT(C57:C70,E57:E70),3)</f>
        <v>1.746</v>
      </c>
      <c r="F71" s="205">
        <f t="shared" si="4"/>
        <v>1.2E-2</v>
      </c>
      <c r="G71" s="169">
        <f>ROUND(SUMPRODUCT(C57:C70,G57:G70),3)</f>
        <v>1.746</v>
      </c>
      <c r="H71" s="205">
        <f t="shared" si="5"/>
        <v>1.2E-2</v>
      </c>
    </row>
    <row r="73" spans="2:8" x14ac:dyDescent="0.4">
      <c r="B73" s="171" t="s">
        <v>86</v>
      </c>
      <c r="C73" s="171"/>
      <c r="D73" s="171"/>
      <c r="E73" s="171"/>
      <c r="F73" s="171"/>
      <c r="G73" s="172"/>
      <c r="H73" s="172"/>
    </row>
    <row r="74" spans="2:8" x14ac:dyDescent="0.4">
      <c r="B74" s="29"/>
      <c r="C74" s="29"/>
      <c r="D74" s="29"/>
      <c r="E74" s="29"/>
      <c r="F74" s="29"/>
      <c r="G74" s="75"/>
      <c r="H74" s="75"/>
    </row>
    <row r="75" spans="2:8" x14ac:dyDescent="0.4">
      <c r="B75" s="79" t="s">
        <v>2</v>
      </c>
      <c r="C75" s="79"/>
      <c r="D75" s="79" t="s">
        <v>60</v>
      </c>
      <c r="E75" s="79" t="s">
        <v>130</v>
      </c>
      <c r="F75" s="79" t="s">
        <v>130</v>
      </c>
      <c r="G75" s="96" t="s">
        <v>74</v>
      </c>
      <c r="H75" s="96" t="s">
        <v>74</v>
      </c>
    </row>
    <row r="76" spans="2:8" x14ac:dyDescent="0.4">
      <c r="B76" s="95" t="s">
        <v>3</v>
      </c>
      <c r="C76" s="95" t="s">
        <v>127</v>
      </c>
      <c r="D76" s="95" t="s">
        <v>61</v>
      </c>
      <c r="E76" s="95" t="s">
        <v>61</v>
      </c>
      <c r="F76" s="95" t="s">
        <v>5</v>
      </c>
      <c r="G76" s="95" t="s">
        <v>61</v>
      </c>
      <c r="H76" s="95" t="s">
        <v>5</v>
      </c>
    </row>
    <row r="77" spans="2:8" ht="15" customHeight="1" x14ac:dyDescent="0.4">
      <c r="B77" s="163" t="s">
        <v>6</v>
      </c>
      <c r="C77" s="159" t="s">
        <v>128</v>
      </c>
      <c r="D77" s="159" t="s">
        <v>129</v>
      </c>
      <c r="E77" s="159" t="s">
        <v>129</v>
      </c>
      <c r="F77" s="159" t="s">
        <v>62</v>
      </c>
      <c r="G77" s="159" t="s">
        <v>129</v>
      </c>
      <c r="H77" s="159" t="s">
        <v>62</v>
      </c>
    </row>
    <row r="78" spans="2:8" x14ac:dyDescent="0.4">
      <c r="B78" s="193">
        <v>100</v>
      </c>
      <c r="C78" s="165">
        <v>2.0000000000000001E-4</v>
      </c>
      <c r="D78" s="164">
        <v>1</v>
      </c>
      <c r="E78" s="164">
        <f>VLOOKUP($B78,'Exhibit 5'!$B$15:$I$28,7,FALSE)</f>
        <v>1</v>
      </c>
      <c r="F78" s="203">
        <f>ROUND($E$78:$E$92/$D$78:$D$92-1,3)</f>
        <v>0</v>
      </c>
      <c r="G78" s="164">
        <f>VLOOKUP($B78,'Exhibit 5'!$B$15:$I$28,8,FALSE)</f>
        <v>1</v>
      </c>
      <c r="H78" s="203">
        <f>ROUND($G$78:$G$92/$D$78:$D$92-1,3)</f>
        <v>0</v>
      </c>
    </row>
    <row r="79" spans="2:8" x14ac:dyDescent="0.4">
      <c r="B79" s="193">
        <v>250</v>
      </c>
      <c r="C79" s="165">
        <v>2.5999999999999999E-3</v>
      </c>
      <c r="D79" s="164">
        <v>1.3</v>
      </c>
      <c r="E79" s="164">
        <f>VLOOKUP($B79,'Exhibit 5'!$B$15:$I$28,7,FALSE)</f>
        <v>1.32</v>
      </c>
      <c r="F79" s="203">
        <f t="shared" ref="F79:F92" si="6">ROUND($E$78:$E$92/$D$78:$D$92-1,3)</f>
        <v>1.4999999999999999E-2</v>
      </c>
      <c r="G79" s="164">
        <f>VLOOKUP($B79,'Exhibit 5'!$B$15:$I$28,8,FALSE)</f>
        <v>1.32</v>
      </c>
      <c r="H79" s="203">
        <f t="shared" ref="H79:H92" si="7">ROUND($G$78:$G$92/$D$78:$D$92-1,3)</f>
        <v>1.4999999999999999E-2</v>
      </c>
    </row>
    <row r="80" spans="2:8" x14ac:dyDescent="0.4">
      <c r="B80" s="193">
        <v>300</v>
      </c>
      <c r="C80" s="165">
        <v>5.9999999999999995E-4</v>
      </c>
      <c r="D80" s="164">
        <v>1.37</v>
      </c>
      <c r="E80" s="164">
        <f>VLOOKUP($B80,'Exhibit 5'!$B$15:$I$28,7,FALSE)</f>
        <v>1.4</v>
      </c>
      <c r="F80" s="203">
        <f t="shared" si="6"/>
        <v>2.1999999999999999E-2</v>
      </c>
      <c r="G80" s="164">
        <f>VLOOKUP($B80,'Exhibit 5'!$B$15:$I$28,8,FALSE)</f>
        <v>1.4</v>
      </c>
      <c r="H80" s="203">
        <f t="shared" si="7"/>
        <v>2.1999999999999999E-2</v>
      </c>
    </row>
    <row r="81" spans="1:8" x14ac:dyDescent="0.4">
      <c r="B81" s="193">
        <v>400</v>
      </c>
      <c r="C81" s="165">
        <v>0</v>
      </c>
      <c r="D81" s="164">
        <v>1.49</v>
      </c>
      <c r="E81" s="164">
        <f>VLOOKUP($B81,'Exhibit 5'!$B$15:$I$28,7,FALSE)</f>
        <v>1.53</v>
      </c>
      <c r="F81" s="203">
        <f t="shared" si="6"/>
        <v>2.7E-2</v>
      </c>
      <c r="G81" s="164">
        <f>VLOOKUP($B81,'Exhibit 5'!$B$15:$I$28,8,FALSE)</f>
        <v>1.53</v>
      </c>
      <c r="H81" s="203">
        <f t="shared" si="7"/>
        <v>2.7E-2</v>
      </c>
    </row>
    <row r="82" spans="1:8" x14ac:dyDescent="0.4">
      <c r="B82" s="194">
        <v>500</v>
      </c>
      <c r="C82" s="165">
        <v>8.0000000000000004E-4</v>
      </c>
      <c r="D82" s="164">
        <v>1.59</v>
      </c>
      <c r="E82" s="164">
        <f>VLOOKUP($B82,'Exhibit 5'!$B$15:$I$28,7,FALSE)</f>
        <v>1.64</v>
      </c>
      <c r="F82" s="203">
        <f t="shared" si="6"/>
        <v>3.1E-2</v>
      </c>
      <c r="G82" s="164">
        <f>VLOOKUP($B82,'Exhibit 5'!$B$15:$I$28,8,FALSE)</f>
        <v>1.64</v>
      </c>
      <c r="H82" s="203">
        <f t="shared" si="7"/>
        <v>3.1E-2</v>
      </c>
    </row>
    <row r="83" spans="1:8" x14ac:dyDescent="0.4">
      <c r="B83" s="195">
        <v>750</v>
      </c>
      <c r="C83" s="165">
        <v>3.1899999999999998E-2</v>
      </c>
      <c r="D83" s="164">
        <v>1.78</v>
      </c>
      <c r="E83" s="164">
        <f>VLOOKUP($B83,'Exhibit 5'!$B$15:$I$28,7,FALSE)</f>
        <v>1.86</v>
      </c>
      <c r="F83" s="203">
        <f t="shared" si="6"/>
        <v>4.4999999999999998E-2</v>
      </c>
      <c r="G83" s="164">
        <f>VLOOKUP($B83,'Exhibit 5'!$B$15:$I$28,8,FALSE)</f>
        <v>1.86</v>
      </c>
      <c r="H83" s="203">
        <f t="shared" si="7"/>
        <v>4.4999999999999998E-2</v>
      </c>
    </row>
    <row r="84" spans="1:8" x14ac:dyDescent="0.4">
      <c r="B84" s="195">
        <v>1000</v>
      </c>
      <c r="C84" s="165">
        <v>0.83240000000000003</v>
      </c>
      <c r="D84" s="164">
        <v>1.92</v>
      </c>
      <c r="E84" s="164">
        <f>VLOOKUP($B84,'Exhibit 5'!$B$15:$I$28,7,FALSE)</f>
        <v>2.02</v>
      </c>
      <c r="F84" s="203">
        <f t="shared" si="6"/>
        <v>5.1999999999999998E-2</v>
      </c>
      <c r="G84" s="164">
        <f>VLOOKUP($B84,'Exhibit 5'!$B$15:$I$28,8,FALSE)</f>
        <v>2.02</v>
      </c>
      <c r="H84" s="203">
        <f t="shared" si="7"/>
        <v>5.1999999999999998E-2</v>
      </c>
    </row>
    <row r="85" spans="1:8" x14ac:dyDescent="0.4">
      <c r="B85" s="195">
        <v>1500</v>
      </c>
      <c r="C85" s="165">
        <v>2.9999999999999997E-4</v>
      </c>
      <c r="D85" s="164">
        <v>2.11</v>
      </c>
      <c r="E85" s="164">
        <f>VLOOKUP($B85,'Exhibit 5'!$B$15:$I$28,7,FALSE)</f>
        <v>2.25</v>
      </c>
      <c r="F85" s="203">
        <f t="shared" si="6"/>
        <v>6.6000000000000003E-2</v>
      </c>
      <c r="G85" s="164">
        <f>VLOOKUP($B85,'Exhibit 5'!$B$15:$I$28,8,FALSE)</f>
        <v>2.25</v>
      </c>
      <c r="H85" s="203">
        <f t="shared" si="7"/>
        <v>6.6000000000000003E-2</v>
      </c>
    </row>
    <row r="86" spans="1:8" x14ac:dyDescent="0.4">
      <c r="B86" s="196">
        <v>2000</v>
      </c>
      <c r="C86" s="165">
        <v>9.64E-2</v>
      </c>
      <c r="D86" s="164">
        <v>2.25</v>
      </c>
      <c r="E86" s="164">
        <f>VLOOKUP($B86,'Exhibit 5'!$B$15:$I$28,7,FALSE)</f>
        <v>2.41</v>
      </c>
      <c r="F86" s="203">
        <f t="shared" si="6"/>
        <v>7.0999999999999994E-2</v>
      </c>
      <c r="G86" s="164">
        <f>VLOOKUP($B86,'Exhibit 5'!$B$15:$I$28,8,FALSE)</f>
        <v>2.41</v>
      </c>
      <c r="H86" s="203">
        <f t="shared" si="7"/>
        <v>7.0999999999999994E-2</v>
      </c>
    </row>
    <row r="87" spans="1:8" x14ac:dyDescent="0.4">
      <c r="B87" s="196">
        <v>2500</v>
      </c>
      <c r="C87" s="165">
        <v>0</v>
      </c>
      <c r="D87" s="164">
        <v>2.36</v>
      </c>
      <c r="E87" s="164">
        <f>VLOOKUP($B87,'Exhibit 5'!$B$15:$I$28,7,FALSE)</f>
        <v>2.54</v>
      </c>
      <c r="F87" s="203">
        <f t="shared" si="6"/>
        <v>7.5999999999999998E-2</v>
      </c>
      <c r="G87" s="164">
        <f>VLOOKUP($B87,'Exhibit 5'!$B$15:$I$28,8,FALSE)</f>
        <v>2.54</v>
      </c>
      <c r="H87" s="203">
        <f t="shared" si="7"/>
        <v>7.5999999999999998E-2</v>
      </c>
    </row>
    <row r="88" spans="1:8" x14ac:dyDescent="0.4">
      <c r="B88" s="195">
        <v>3000</v>
      </c>
      <c r="C88" s="165">
        <v>3.8E-3</v>
      </c>
      <c r="D88" s="164">
        <v>2.46</v>
      </c>
      <c r="E88" s="164">
        <f>VLOOKUP($B88,'Exhibit 5'!$B$15:$I$28,7,FALSE)</f>
        <v>2.66</v>
      </c>
      <c r="F88" s="203">
        <f t="shared" si="6"/>
        <v>8.1000000000000003E-2</v>
      </c>
      <c r="G88" s="164">
        <f>VLOOKUP($B88,'Exhibit 5'!$B$15:$I$28,8,FALSE)</f>
        <v>2.66</v>
      </c>
      <c r="H88" s="203">
        <f t="shared" si="7"/>
        <v>8.1000000000000003E-2</v>
      </c>
    </row>
    <row r="89" spans="1:8" x14ac:dyDescent="0.4">
      <c r="B89" s="197">
        <v>5000</v>
      </c>
      <c r="C89" s="165">
        <v>8.0999999999999996E-3</v>
      </c>
      <c r="D89" s="164">
        <v>2.75</v>
      </c>
      <c r="E89" s="164">
        <f>VLOOKUP($B89,'Exhibit 5'!$B$15:$I$28,7,FALSE)</f>
        <v>3.01</v>
      </c>
      <c r="F89" s="203">
        <f t="shared" si="6"/>
        <v>9.5000000000000001E-2</v>
      </c>
      <c r="G89" s="164">
        <f>VLOOKUP($B89,'Exhibit 5'!$B$15:$I$28,8,FALSE)</f>
        <v>3.01</v>
      </c>
      <c r="H89" s="203">
        <f t="shared" si="7"/>
        <v>9.5000000000000001E-2</v>
      </c>
    </row>
    <row r="90" spans="1:8" x14ac:dyDescent="0.4">
      <c r="B90" s="195">
        <v>7500</v>
      </c>
      <c r="C90" s="165">
        <v>1.7100000000000001E-2</v>
      </c>
      <c r="D90" s="164">
        <v>3.02</v>
      </c>
      <c r="E90" s="164">
        <f>VLOOKUP($B90,'Exhibit 5'!$B$15:$I$28,7,FALSE)</f>
        <v>3.34</v>
      </c>
      <c r="F90" s="203">
        <f t="shared" si="6"/>
        <v>0.106</v>
      </c>
      <c r="G90" s="164">
        <f>VLOOKUP($B90,'Exhibit 5'!$B$15:$I$28,8,FALSE)</f>
        <v>3.34</v>
      </c>
      <c r="H90" s="203">
        <f t="shared" si="7"/>
        <v>0.106</v>
      </c>
    </row>
    <row r="91" spans="1:8" x14ac:dyDescent="0.4">
      <c r="B91" s="198">
        <v>10000</v>
      </c>
      <c r="C91" s="166">
        <v>5.7999999999999996E-3</v>
      </c>
      <c r="D91" s="167">
        <v>3.25</v>
      </c>
      <c r="E91" s="167">
        <f>VLOOKUP($B91,'Exhibit 5'!$B$15:$I$28,7,FALSE)</f>
        <v>3.62</v>
      </c>
      <c r="F91" s="204">
        <f t="shared" si="6"/>
        <v>0.114</v>
      </c>
      <c r="G91" s="167">
        <f>VLOOKUP($B91,'Exhibit 5'!$B$15:$I$28,8,FALSE)</f>
        <v>3.62</v>
      </c>
      <c r="H91" s="204">
        <f t="shared" si="7"/>
        <v>0.114</v>
      </c>
    </row>
    <row r="92" spans="1:8" x14ac:dyDescent="0.4">
      <c r="B92" s="76" t="s">
        <v>131</v>
      </c>
      <c r="C92" s="168">
        <f>SUM(C78:C91)</f>
        <v>1</v>
      </c>
      <c r="D92" s="169">
        <f>ROUND(SUMPRODUCT(C78:C91,D78:D91),3)</f>
        <v>1.98</v>
      </c>
      <c r="E92" s="169">
        <f>ROUND(SUMPRODUCT(C78:C91,E78:E91),3)</f>
        <v>2.0920000000000001</v>
      </c>
      <c r="F92" s="205">
        <f t="shared" si="6"/>
        <v>5.7000000000000002E-2</v>
      </c>
      <c r="G92" s="169">
        <f>ROUND(SUMPRODUCT(C78:C91,G78:G91),3)</f>
        <v>2.0920000000000001</v>
      </c>
      <c r="H92" s="205">
        <f t="shared" si="7"/>
        <v>5.7000000000000002E-2</v>
      </c>
    </row>
    <row r="93" spans="1:8" x14ac:dyDescent="0.4">
      <c r="C93" s="168"/>
      <c r="D93" s="169"/>
      <c r="E93" s="169"/>
      <c r="F93" s="170"/>
      <c r="G93" s="169"/>
      <c r="H93" s="170"/>
    </row>
    <row r="94" spans="1:8" ht="15" customHeight="1" x14ac:dyDescent="0.4">
      <c r="A94" s="191"/>
      <c r="B94" s="192"/>
      <c r="C94" s="168"/>
      <c r="D94" s="169"/>
      <c r="E94" s="169"/>
      <c r="F94" s="170"/>
      <c r="G94" s="169"/>
      <c r="H94" s="170"/>
    </row>
    <row r="95" spans="1:8" ht="15" customHeight="1" x14ac:dyDescent="0.4">
      <c r="A95" s="191"/>
      <c r="B95" s="192"/>
      <c r="C95" s="168"/>
      <c r="D95" s="169"/>
      <c r="E95" s="169"/>
      <c r="F95" s="170"/>
      <c r="G95" s="169"/>
      <c r="H95" s="170"/>
    </row>
    <row r="96" spans="1:8" ht="15" customHeight="1" x14ac:dyDescent="0.4">
      <c r="A96" s="191"/>
      <c r="B96" s="103" t="s">
        <v>193</v>
      </c>
      <c r="C96" s="168"/>
      <c r="D96" s="169"/>
      <c r="E96" s="169"/>
      <c r="F96" s="170"/>
      <c r="G96" s="169"/>
      <c r="H96" s="170"/>
    </row>
    <row r="98" spans="2:8" x14ac:dyDescent="0.4">
      <c r="B98" s="171" t="s">
        <v>87</v>
      </c>
      <c r="C98" s="171"/>
      <c r="D98" s="171"/>
      <c r="E98" s="171"/>
      <c r="F98" s="171"/>
      <c r="G98" s="172"/>
      <c r="H98" s="172"/>
    </row>
    <row r="99" spans="2:8" x14ac:dyDescent="0.4">
      <c r="B99" s="29"/>
      <c r="C99" s="29"/>
      <c r="D99" s="29"/>
      <c r="E99" s="29"/>
      <c r="F99" s="29"/>
      <c r="G99" s="75"/>
      <c r="H99" s="75"/>
    </row>
    <row r="100" spans="2:8" x14ac:dyDescent="0.4">
      <c r="B100" s="79" t="s">
        <v>2</v>
      </c>
      <c r="C100" s="79"/>
      <c r="D100" s="79" t="s">
        <v>60</v>
      </c>
      <c r="E100" s="79" t="s">
        <v>130</v>
      </c>
      <c r="F100" s="79" t="s">
        <v>130</v>
      </c>
      <c r="G100" s="96" t="s">
        <v>74</v>
      </c>
      <c r="H100" s="96" t="s">
        <v>74</v>
      </c>
    </row>
    <row r="101" spans="2:8" x14ac:dyDescent="0.4">
      <c r="B101" s="95" t="s">
        <v>3</v>
      </c>
      <c r="C101" s="95" t="s">
        <v>127</v>
      </c>
      <c r="D101" s="95" t="s">
        <v>61</v>
      </c>
      <c r="E101" s="95" t="s">
        <v>61</v>
      </c>
      <c r="F101" s="95" t="s">
        <v>5</v>
      </c>
      <c r="G101" s="95" t="s">
        <v>61</v>
      </c>
      <c r="H101" s="95" t="s">
        <v>5</v>
      </c>
    </row>
    <row r="102" spans="2:8" x14ac:dyDescent="0.4">
      <c r="B102" s="163" t="s">
        <v>6</v>
      </c>
      <c r="C102" s="159" t="s">
        <v>128</v>
      </c>
      <c r="D102" s="159" t="s">
        <v>129</v>
      </c>
      <c r="E102" s="159" t="s">
        <v>129</v>
      </c>
      <c r="F102" s="159" t="s">
        <v>62</v>
      </c>
      <c r="G102" s="159" t="s">
        <v>129</v>
      </c>
      <c r="H102" s="159" t="s">
        <v>62</v>
      </c>
    </row>
    <row r="103" spans="2:8" x14ac:dyDescent="0.4">
      <c r="B103" s="193">
        <v>100</v>
      </c>
      <c r="C103" s="165">
        <v>1.0699999999999999E-2</v>
      </c>
      <c r="D103" s="164">
        <v>1</v>
      </c>
      <c r="E103" s="164">
        <f>VLOOKUP($B103,'Exhibit 6'!$B$15:$I$28,7,FALSE)</f>
        <v>1</v>
      </c>
      <c r="F103" s="203">
        <f>ROUND($E$103:$E$117/$D$103:$D$117-1,3)</f>
        <v>0</v>
      </c>
      <c r="G103" s="164">
        <f>VLOOKUP($B103,'Exhibit 6'!$B$15:$I$28,8,FALSE)</f>
        <v>1</v>
      </c>
      <c r="H103" s="203">
        <f>ROUND($G$103:$G$117/$D$103:$D$117-1,3)</f>
        <v>0</v>
      </c>
    </row>
    <row r="104" spans="2:8" x14ac:dyDescent="0.4">
      <c r="B104" s="193">
        <v>250</v>
      </c>
      <c r="C104" s="165">
        <v>8.9999999999999998E-4</v>
      </c>
      <c r="D104" s="164">
        <v>1.19</v>
      </c>
      <c r="E104" s="164">
        <f>VLOOKUP($B104,'Exhibit 6'!$B$15:$I$28,7,FALSE)</f>
        <v>1.19</v>
      </c>
      <c r="F104" s="203">
        <f t="shared" ref="F104:F117" si="8">ROUND($E$103:$E$117/$D$103:$D$117-1,3)</f>
        <v>0</v>
      </c>
      <c r="G104" s="164">
        <f>VLOOKUP($B104,'Exhibit 6'!$B$15:$I$28,8,FALSE)</f>
        <v>1.19</v>
      </c>
      <c r="H104" s="203">
        <f t="shared" ref="H104:H117" si="9">ROUND($G$103:$G$117/$D$103:$D$117-1,3)</f>
        <v>0</v>
      </c>
    </row>
    <row r="105" spans="2:8" x14ac:dyDescent="0.4">
      <c r="B105" s="193">
        <v>300</v>
      </c>
      <c r="C105" s="165">
        <v>1.8200000000000001E-2</v>
      </c>
      <c r="D105" s="164">
        <v>1.23</v>
      </c>
      <c r="E105" s="164">
        <f>VLOOKUP($B105,'Exhibit 6'!$B$15:$I$28,7,FALSE)</f>
        <v>1.23</v>
      </c>
      <c r="F105" s="203">
        <f t="shared" si="8"/>
        <v>0</v>
      </c>
      <c r="G105" s="164">
        <f>VLOOKUP($B105,'Exhibit 6'!$B$15:$I$28,8,FALSE)</f>
        <v>1.23</v>
      </c>
      <c r="H105" s="203">
        <f t="shared" si="9"/>
        <v>0</v>
      </c>
    </row>
    <row r="106" spans="2:8" x14ac:dyDescent="0.4">
      <c r="B106" s="193">
        <v>400</v>
      </c>
      <c r="C106" s="165">
        <v>1.2999999999999999E-3</v>
      </c>
      <c r="D106" s="164">
        <v>1.3</v>
      </c>
      <c r="E106" s="164">
        <f>VLOOKUP($B106,'Exhibit 6'!$B$15:$I$28,7,FALSE)</f>
        <v>1.29</v>
      </c>
      <c r="F106" s="203">
        <f t="shared" si="8"/>
        <v>-8.0000000000000002E-3</v>
      </c>
      <c r="G106" s="164">
        <f>VLOOKUP($B106,'Exhibit 6'!$B$15:$I$28,8,FALSE)</f>
        <v>1.29</v>
      </c>
      <c r="H106" s="203">
        <f t="shared" si="9"/>
        <v>-8.0000000000000002E-3</v>
      </c>
    </row>
    <row r="107" spans="2:8" x14ac:dyDescent="0.4">
      <c r="B107" s="194">
        <v>500</v>
      </c>
      <c r="C107" s="165">
        <v>5.0700000000000002E-2</v>
      </c>
      <c r="D107" s="164">
        <v>1.35</v>
      </c>
      <c r="E107" s="164">
        <f>VLOOKUP($B107,'Exhibit 6'!$B$15:$I$28,7,FALSE)</f>
        <v>1.34</v>
      </c>
      <c r="F107" s="203">
        <f t="shared" si="8"/>
        <v>-7.0000000000000001E-3</v>
      </c>
      <c r="G107" s="164">
        <f>VLOOKUP($B107,'Exhibit 6'!$B$15:$I$28,8,FALSE)</f>
        <v>1.34</v>
      </c>
      <c r="H107" s="203">
        <f t="shared" si="9"/>
        <v>-7.0000000000000001E-3</v>
      </c>
    </row>
    <row r="108" spans="2:8" x14ac:dyDescent="0.4">
      <c r="B108" s="195">
        <v>750</v>
      </c>
      <c r="C108" s="165">
        <v>1.6999999999999999E-3</v>
      </c>
      <c r="D108" s="164">
        <v>1.45</v>
      </c>
      <c r="E108" s="164">
        <f>VLOOKUP($B108,'Exhibit 6'!$B$15:$I$28,7,FALSE)</f>
        <v>1.44</v>
      </c>
      <c r="F108" s="203">
        <f t="shared" si="8"/>
        <v>-7.0000000000000001E-3</v>
      </c>
      <c r="G108" s="164">
        <f>VLOOKUP($B108,'Exhibit 6'!$B$15:$I$28,8,FALSE)</f>
        <v>1.44</v>
      </c>
      <c r="H108" s="203">
        <f t="shared" si="9"/>
        <v>-7.0000000000000001E-3</v>
      </c>
    </row>
    <row r="109" spans="2:8" x14ac:dyDescent="0.4">
      <c r="B109" s="195">
        <v>1000</v>
      </c>
      <c r="C109" s="165">
        <v>0.84230000000000005</v>
      </c>
      <c r="D109" s="164">
        <v>1.52</v>
      </c>
      <c r="E109" s="164">
        <f>VLOOKUP($B109,'Exhibit 6'!$B$15:$I$28,7,FALSE)</f>
        <v>1.51</v>
      </c>
      <c r="F109" s="203">
        <f t="shared" si="8"/>
        <v>-7.0000000000000001E-3</v>
      </c>
      <c r="G109" s="164">
        <f>VLOOKUP($B109,'Exhibit 6'!$B$15:$I$28,8,FALSE)</f>
        <v>1.51</v>
      </c>
      <c r="H109" s="203">
        <f t="shared" si="9"/>
        <v>-7.0000000000000001E-3</v>
      </c>
    </row>
    <row r="110" spans="2:8" x14ac:dyDescent="0.4">
      <c r="B110" s="195">
        <v>1500</v>
      </c>
      <c r="C110" s="165">
        <v>1.8599999999999998E-2</v>
      </c>
      <c r="D110" s="164">
        <v>1.63</v>
      </c>
      <c r="E110" s="164">
        <f>VLOOKUP($B110,'Exhibit 6'!$B$15:$I$28,7,FALSE)</f>
        <v>1.62</v>
      </c>
      <c r="F110" s="203">
        <f t="shared" si="8"/>
        <v>-6.0000000000000001E-3</v>
      </c>
      <c r="G110" s="164">
        <f>VLOOKUP($B110,'Exhibit 6'!$B$15:$I$28,8,FALSE)</f>
        <v>1.62</v>
      </c>
      <c r="H110" s="203">
        <f t="shared" si="9"/>
        <v>-6.0000000000000001E-3</v>
      </c>
    </row>
    <row r="111" spans="2:8" x14ac:dyDescent="0.4">
      <c r="B111" s="196">
        <v>2000</v>
      </c>
      <c r="C111" s="165">
        <v>3.3300000000000003E-2</v>
      </c>
      <c r="D111" s="164">
        <v>1.71</v>
      </c>
      <c r="E111" s="164">
        <f>VLOOKUP($B111,'Exhibit 6'!$B$15:$I$28,7,FALSE)</f>
        <v>1.7</v>
      </c>
      <c r="F111" s="203">
        <f t="shared" si="8"/>
        <v>-6.0000000000000001E-3</v>
      </c>
      <c r="G111" s="164">
        <f>VLOOKUP($B111,'Exhibit 6'!$B$15:$I$28,8,FALSE)</f>
        <v>1.7</v>
      </c>
      <c r="H111" s="203">
        <f t="shared" si="9"/>
        <v>-6.0000000000000001E-3</v>
      </c>
    </row>
    <row r="112" spans="2:8" x14ac:dyDescent="0.4">
      <c r="B112" s="196">
        <v>2500</v>
      </c>
      <c r="C112" s="165">
        <v>0</v>
      </c>
      <c r="D112" s="164">
        <v>1.77</v>
      </c>
      <c r="E112" s="164">
        <f>VLOOKUP($B112,'Exhibit 6'!$B$15:$I$28,7,FALSE)</f>
        <v>1.76</v>
      </c>
      <c r="F112" s="203">
        <f t="shared" si="8"/>
        <v>-6.0000000000000001E-3</v>
      </c>
      <c r="G112" s="164">
        <f>VLOOKUP($B112,'Exhibit 6'!$B$15:$I$28,8,FALSE)</f>
        <v>1.76</v>
      </c>
      <c r="H112" s="203">
        <f t="shared" si="9"/>
        <v>-6.0000000000000001E-3</v>
      </c>
    </row>
    <row r="113" spans="2:8" x14ac:dyDescent="0.4">
      <c r="B113" s="195">
        <v>3000</v>
      </c>
      <c r="C113" s="165">
        <v>1.6999999999999999E-3</v>
      </c>
      <c r="D113" s="164">
        <v>1.82</v>
      </c>
      <c r="E113" s="164">
        <f>VLOOKUP($B113,'Exhibit 6'!$B$15:$I$28,7,FALSE)</f>
        <v>1.82</v>
      </c>
      <c r="F113" s="203">
        <f t="shared" si="8"/>
        <v>0</v>
      </c>
      <c r="G113" s="164">
        <f>VLOOKUP($B113,'Exhibit 6'!$B$15:$I$28,8,FALSE)</f>
        <v>1.82</v>
      </c>
      <c r="H113" s="203">
        <f t="shared" si="9"/>
        <v>0</v>
      </c>
    </row>
    <row r="114" spans="2:8" x14ac:dyDescent="0.4">
      <c r="B114" s="197">
        <v>5000</v>
      </c>
      <c r="C114" s="165">
        <v>1.38E-2</v>
      </c>
      <c r="D114" s="164">
        <v>1.98</v>
      </c>
      <c r="E114" s="164">
        <f>VLOOKUP($B114,'Exhibit 6'!$B$15:$I$28,7,FALSE)</f>
        <v>1.97</v>
      </c>
      <c r="F114" s="203">
        <f t="shared" si="8"/>
        <v>-5.0000000000000001E-3</v>
      </c>
      <c r="G114" s="164">
        <f>VLOOKUP($B114,'Exhibit 6'!$B$15:$I$28,8,FALSE)</f>
        <v>1.97</v>
      </c>
      <c r="H114" s="203">
        <f t="shared" si="9"/>
        <v>-5.0000000000000001E-3</v>
      </c>
    </row>
    <row r="115" spans="2:8" x14ac:dyDescent="0.4">
      <c r="B115" s="195">
        <v>7500</v>
      </c>
      <c r="C115" s="165">
        <v>6.9999999999999999E-4</v>
      </c>
      <c r="D115" s="164">
        <v>2.12</v>
      </c>
      <c r="E115" s="164">
        <f>VLOOKUP($B115,'Exhibit 6'!$B$15:$I$28,7,FALSE)</f>
        <v>2.11</v>
      </c>
      <c r="F115" s="203">
        <f t="shared" si="8"/>
        <v>-5.0000000000000001E-3</v>
      </c>
      <c r="G115" s="164">
        <f>VLOOKUP($B115,'Exhibit 6'!$B$15:$I$28,8,FALSE)</f>
        <v>2.11</v>
      </c>
      <c r="H115" s="203">
        <f t="shared" si="9"/>
        <v>-5.0000000000000001E-3</v>
      </c>
    </row>
    <row r="116" spans="2:8" x14ac:dyDescent="0.4">
      <c r="B116" s="198">
        <v>10000</v>
      </c>
      <c r="C116" s="166">
        <v>6.1000000000000004E-3</v>
      </c>
      <c r="D116" s="167">
        <v>2.23</v>
      </c>
      <c r="E116" s="167">
        <f>VLOOKUP($B116,'Exhibit 6'!$B$15:$I$28,7,FALSE)</f>
        <v>2.23</v>
      </c>
      <c r="F116" s="204">
        <f t="shared" si="8"/>
        <v>0</v>
      </c>
      <c r="G116" s="167">
        <f>VLOOKUP($B116,'Exhibit 6'!$B$15:$I$28,8,FALSE)</f>
        <v>2.23</v>
      </c>
      <c r="H116" s="204">
        <f t="shared" si="9"/>
        <v>0</v>
      </c>
    </row>
    <row r="117" spans="2:8" x14ac:dyDescent="0.4">
      <c r="B117" s="76" t="s">
        <v>131</v>
      </c>
      <c r="C117" s="168">
        <f>SUM(C103:C116)</f>
        <v>1.0000000000000002</v>
      </c>
      <c r="D117" s="169">
        <f>ROUND(SUMPRODUCT(C103:C116,D103:D116),3)</f>
        <v>1.52</v>
      </c>
      <c r="E117" s="169">
        <f>ROUND(SUMPRODUCT(C103:C116,E103:E116),3)</f>
        <v>1.51</v>
      </c>
      <c r="F117" s="205">
        <f t="shared" si="8"/>
        <v>-7.0000000000000001E-3</v>
      </c>
      <c r="G117" s="169">
        <f>ROUND(SUMPRODUCT(C103:C116,G103:G116),3)</f>
        <v>1.51</v>
      </c>
      <c r="H117" s="205">
        <f t="shared" si="9"/>
        <v>-7.0000000000000001E-3</v>
      </c>
    </row>
    <row r="119" spans="2:8" x14ac:dyDescent="0.4">
      <c r="B119" s="171" t="s">
        <v>132</v>
      </c>
      <c r="C119" s="171"/>
      <c r="D119" s="171"/>
      <c r="E119" s="171"/>
      <c r="F119" s="171"/>
      <c r="G119" s="172"/>
      <c r="H119" s="172"/>
    </row>
    <row r="120" spans="2:8" x14ac:dyDescent="0.4">
      <c r="B120" s="29"/>
      <c r="C120" s="29"/>
      <c r="D120" s="29"/>
      <c r="E120" s="29"/>
      <c r="F120" s="29"/>
      <c r="G120" s="75"/>
      <c r="H120" s="75"/>
    </row>
    <row r="121" spans="2:8" x14ac:dyDescent="0.4">
      <c r="B121" s="79"/>
      <c r="C121" s="79"/>
      <c r="D121" s="79" t="s">
        <v>60</v>
      </c>
      <c r="E121" s="79" t="s">
        <v>130</v>
      </c>
      <c r="F121" s="79" t="s">
        <v>130</v>
      </c>
      <c r="G121" s="96" t="s">
        <v>74</v>
      </c>
      <c r="H121" s="96" t="s">
        <v>74</v>
      </c>
    </row>
    <row r="122" spans="2:8" x14ac:dyDescent="0.4">
      <c r="B122" s="95"/>
      <c r="C122" s="95" t="s">
        <v>127</v>
      </c>
      <c r="D122" s="95" t="s">
        <v>61</v>
      </c>
      <c r="E122" s="95" t="s">
        <v>61</v>
      </c>
      <c r="F122" s="95" t="s">
        <v>5</v>
      </c>
      <c r="G122" s="95" t="s">
        <v>61</v>
      </c>
      <c r="H122" s="95" t="s">
        <v>5</v>
      </c>
    </row>
    <row r="123" spans="2:8" x14ac:dyDescent="0.4">
      <c r="B123" s="163" t="s">
        <v>27</v>
      </c>
      <c r="C123" s="159" t="s">
        <v>128</v>
      </c>
      <c r="D123" s="159" t="s">
        <v>129</v>
      </c>
      <c r="E123" s="159" t="s">
        <v>129</v>
      </c>
      <c r="F123" s="159" t="s">
        <v>62</v>
      </c>
      <c r="G123" s="159" t="s">
        <v>129</v>
      </c>
      <c r="H123" s="159" t="s">
        <v>62</v>
      </c>
    </row>
    <row r="124" spans="2:8" x14ac:dyDescent="0.4">
      <c r="B124" s="199" t="s">
        <v>77</v>
      </c>
      <c r="C124" s="165">
        <v>0.55269999999999997</v>
      </c>
      <c r="D124" s="173">
        <f>D27</f>
        <v>1.548</v>
      </c>
      <c r="E124" s="173">
        <f>E27</f>
        <v>1.57</v>
      </c>
      <c r="F124" s="203">
        <f>ROUND($E$124:$E$129/$D$124:$D$129-1,3)</f>
        <v>1.4E-2</v>
      </c>
      <c r="G124" s="173">
        <f>G27</f>
        <v>1.57</v>
      </c>
      <c r="H124" s="203">
        <f>ROUND($G$124:$G$129/$D$124:$D$129-1,3)</f>
        <v>1.4E-2</v>
      </c>
    </row>
    <row r="125" spans="2:8" x14ac:dyDescent="0.4">
      <c r="B125" s="199" t="s">
        <v>78</v>
      </c>
      <c r="C125" s="165">
        <v>9.9199999999999997E-2</v>
      </c>
      <c r="D125" s="173">
        <f>D48</f>
        <v>1.665</v>
      </c>
      <c r="E125" s="173">
        <f>E48</f>
        <v>1.7969999999999999</v>
      </c>
      <c r="F125" s="203">
        <f t="shared" ref="F125:F129" si="10">ROUND($E$124:$E$129/$D$124:$D$129-1,3)</f>
        <v>7.9000000000000001E-2</v>
      </c>
      <c r="G125" s="173">
        <f>G48</f>
        <v>1.7969999999999999</v>
      </c>
      <c r="H125" s="203">
        <f t="shared" ref="H125:H129" si="11">ROUND($G$124:$G$129/$D$124:$D$129-1,3)</f>
        <v>7.9000000000000001E-2</v>
      </c>
    </row>
    <row r="126" spans="2:8" x14ac:dyDescent="0.4">
      <c r="B126" s="199" t="s">
        <v>79</v>
      </c>
      <c r="C126" s="165">
        <v>0.121</v>
      </c>
      <c r="D126" s="173">
        <f>D71</f>
        <v>1.7250000000000001</v>
      </c>
      <c r="E126" s="173">
        <f>E71</f>
        <v>1.746</v>
      </c>
      <c r="F126" s="203">
        <f t="shared" si="10"/>
        <v>1.2E-2</v>
      </c>
      <c r="G126" s="173">
        <f>G71</f>
        <v>1.746</v>
      </c>
      <c r="H126" s="203">
        <f t="shared" si="11"/>
        <v>1.2E-2</v>
      </c>
    </row>
    <row r="127" spans="2:8" ht="15" customHeight="1" x14ac:dyDescent="0.4">
      <c r="B127" s="199" t="s">
        <v>80</v>
      </c>
      <c r="C127" s="165">
        <v>1.8100000000000002E-2</v>
      </c>
      <c r="D127" s="173">
        <f>D92</f>
        <v>1.98</v>
      </c>
      <c r="E127" s="173">
        <f>E92</f>
        <v>2.0920000000000001</v>
      </c>
      <c r="F127" s="203">
        <f>ROUND($E$124:$E$129/$D$124:$D$129-1,3)</f>
        <v>5.7000000000000002E-2</v>
      </c>
      <c r="G127" s="173">
        <f>G92</f>
        <v>2.0920000000000001</v>
      </c>
      <c r="H127" s="203">
        <f t="shared" si="11"/>
        <v>5.7000000000000002E-2</v>
      </c>
    </row>
    <row r="128" spans="2:8" x14ac:dyDescent="0.4">
      <c r="B128" s="200" t="s">
        <v>81</v>
      </c>
      <c r="C128" s="166">
        <v>0.20899999999999999</v>
      </c>
      <c r="D128" s="202">
        <f>D117</f>
        <v>1.52</v>
      </c>
      <c r="E128" s="202">
        <f>E117</f>
        <v>1.51</v>
      </c>
      <c r="F128" s="204">
        <f t="shared" si="10"/>
        <v>-7.0000000000000001E-3</v>
      </c>
      <c r="G128" s="202">
        <f>G117</f>
        <v>1.51</v>
      </c>
      <c r="H128" s="204">
        <f t="shared" si="11"/>
        <v>-7.0000000000000001E-3</v>
      </c>
    </row>
    <row r="129" spans="1:8" x14ac:dyDescent="0.4">
      <c r="B129" s="201" t="s">
        <v>131</v>
      </c>
      <c r="C129" s="165">
        <f>SUM(C124:C128)</f>
        <v>0.99999999999999989</v>
      </c>
      <c r="D129" s="169">
        <f>ROUND(SUMPRODUCT(C124:C128,D124:D128),3)</f>
        <v>1.583</v>
      </c>
      <c r="E129" s="169">
        <f>ROUND(SUMPRODUCT(C124:C128,E124:E128),3)</f>
        <v>1.611</v>
      </c>
      <c r="F129" s="203">
        <f t="shared" si="10"/>
        <v>1.7999999999999999E-2</v>
      </c>
      <c r="G129" s="169">
        <f>ROUND(SUMPRODUCT(C124:C128,G124:G128),3)</f>
        <v>1.611</v>
      </c>
      <c r="H129" s="203">
        <f t="shared" si="11"/>
        <v>1.7999999999999999E-2</v>
      </c>
    </row>
    <row r="136" spans="1:8" ht="15" customHeight="1" x14ac:dyDescent="0.4">
      <c r="A136" s="191"/>
      <c r="B136" s="192"/>
    </row>
    <row r="138" spans="1:8" x14ac:dyDescent="0.4">
      <c r="B138" s="103" t="s">
        <v>193</v>
      </c>
    </row>
  </sheetData>
  <phoneticPr fontId="0" type="noConversion"/>
  <printOptions horizontalCentered="1"/>
  <pageMargins left="0.7" right="0.7" top="1" bottom="0.75" header="0.5" footer="0.5"/>
  <pageSetup scale="88"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  <rowBreaks count="2" manualBreakCount="2">
    <brk id="50" max="8" man="1"/>
    <brk id="9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4">
    <pageSetUpPr autoPageBreaks="0"/>
  </sheetPr>
  <dimension ref="A1:I143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13" style="6" customWidth="1"/>
    <col min="3" max="3" width="11.140625" style="6" customWidth="1"/>
    <col min="4" max="4" width="11.85546875" style="6" customWidth="1"/>
    <col min="5" max="5" width="11.140625" style="6" customWidth="1"/>
    <col min="6" max="9" width="10.28515625" style="6" customWidth="1"/>
    <col min="10" max="10" width="1.85546875" style="6" customWidth="1"/>
    <col min="11" max="16384" width="8.85546875" style="6"/>
  </cols>
  <sheetData>
    <row r="1" spans="2:9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  <c r="I1" s="8"/>
    </row>
    <row r="2" spans="2:9" ht="15" customHeight="1" x14ac:dyDescent="0.4">
      <c r="B2" s="60" t="s">
        <v>76</v>
      </c>
      <c r="C2" s="8"/>
      <c r="D2" s="8"/>
      <c r="E2" s="8"/>
      <c r="F2" s="8"/>
      <c r="G2" s="8"/>
      <c r="H2" s="8"/>
      <c r="I2" s="8"/>
    </row>
    <row r="3" spans="2:9" ht="15" customHeight="1" x14ac:dyDescent="0.4">
      <c r="B3" s="5"/>
      <c r="C3" s="5"/>
      <c r="D3" s="5"/>
      <c r="E3" s="5"/>
      <c r="F3" s="5"/>
      <c r="G3" s="5"/>
      <c r="H3" s="5"/>
      <c r="I3" s="5"/>
    </row>
    <row r="4" spans="2:9" ht="15" customHeight="1" x14ac:dyDescent="0.4">
      <c r="B4" s="10" t="s">
        <v>82</v>
      </c>
      <c r="C4" s="8"/>
      <c r="D4" s="8"/>
      <c r="E4" s="8"/>
      <c r="F4" s="8"/>
      <c r="G4" s="8"/>
      <c r="H4" s="8"/>
      <c r="I4" s="8"/>
    </row>
    <row r="5" spans="2:9" ht="15" customHeight="1" x14ac:dyDescent="0.4">
      <c r="B5" s="9"/>
      <c r="C5" s="8"/>
      <c r="D5" s="8"/>
      <c r="E5" s="8"/>
      <c r="F5" s="8"/>
      <c r="G5" s="8"/>
      <c r="H5" s="8"/>
      <c r="I5" s="8"/>
    </row>
    <row r="6" spans="2:9" ht="15" customHeight="1" x14ac:dyDescent="0.4">
      <c r="B6" s="29" t="str">
        <f>'Exhibit 1'!B6</f>
        <v>STATE GROUP 1</v>
      </c>
      <c r="C6" s="30"/>
      <c r="D6" s="30"/>
      <c r="E6" s="30"/>
      <c r="F6" s="30"/>
      <c r="G6" s="30"/>
      <c r="H6" s="30"/>
      <c r="I6" s="30"/>
    </row>
    <row r="7" spans="2:9" ht="15" customHeight="1" x14ac:dyDescent="0.4">
      <c r="B7" s="5"/>
      <c r="C7" s="5"/>
      <c r="D7" s="5"/>
      <c r="E7" s="5"/>
      <c r="F7" s="5"/>
      <c r="G7" s="5"/>
      <c r="H7" s="5"/>
      <c r="I7" s="5"/>
    </row>
    <row r="8" spans="2:9" ht="15" customHeight="1" x14ac:dyDescent="0.4">
      <c r="B8" s="10" t="s">
        <v>83</v>
      </c>
      <c r="C8" s="8"/>
      <c r="D8" s="8"/>
      <c r="E8" s="8"/>
      <c r="F8" s="8"/>
      <c r="G8" s="8"/>
      <c r="H8" s="8"/>
      <c r="I8" s="8"/>
    </row>
    <row r="9" spans="2:9" ht="15" customHeight="1" x14ac:dyDescent="0.4">
      <c r="B9" s="5"/>
      <c r="C9" s="5"/>
      <c r="D9" s="5"/>
      <c r="E9" s="5"/>
      <c r="F9" s="5"/>
      <c r="G9" s="5"/>
      <c r="H9" s="5"/>
      <c r="I9" s="5"/>
    </row>
    <row r="10" spans="2:9" ht="17.25" customHeight="1" x14ac:dyDescent="0.4">
      <c r="B10" s="5" t="s">
        <v>8</v>
      </c>
      <c r="C10" s="5" t="s">
        <v>55</v>
      </c>
      <c r="D10" s="5" t="s">
        <v>9</v>
      </c>
      <c r="E10" s="5" t="s">
        <v>10</v>
      </c>
      <c r="F10" s="5" t="s">
        <v>11</v>
      </c>
      <c r="G10" s="5" t="s">
        <v>12</v>
      </c>
      <c r="H10" s="5" t="s">
        <v>56</v>
      </c>
      <c r="I10" s="5" t="s">
        <v>73</v>
      </c>
    </row>
    <row r="11" spans="2:9" ht="17.25" customHeight="1" x14ac:dyDescent="0.4">
      <c r="B11" s="5"/>
      <c r="C11" s="5"/>
      <c r="D11" s="5"/>
      <c r="E11" s="5"/>
      <c r="F11" s="5"/>
      <c r="G11" s="5"/>
      <c r="H11" s="6" t="s">
        <v>71</v>
      </c>
      <c r="I11" s="6" t="s">
        <v>74</v>
      </c>
    </row>
    <row r="12" spans="2:9" x14ac:dyDescent="0.4">
      <c r="B12" s="6" t="s">
        <v>2</v>
      </c>
      <c r="C12" s="6" t="s">
        <v>13</v>
      </c>
      <c r="H12" s="6" t="s">
        <v>61</v>
      </c>
      <c r="I12" s="6" t="s">
        <v>61</v>
      </c>
    </row>
    <row r="13" spans="2:9" x14ac:dyDescent="0.4">
      <c r="B13" s="6" t="s">
        <v>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3</v>
      </c>
      <c r="I13" s="6" t="s">
        <v>3</v>
      </c>
    </row>
    <row r="14" spans="2:9" x14ac:dyDescent="0.4">
      <c r="B14" s="1" t="s">
        <v>6</v>
      </c>
      <c r="C14" s="1" t="s">
        <v>19</v>
      </c>
      <c r="D14" s="1" t="s">
        <v>20</v>
      </c>
      <c r="E14" s="1" t="s">
        <v>20</v>
      </c>
      <c r="F14" s="1" t="s">
        <v>21</v>
      </c>
      <c r="G14" s="1" t="s">
        <v>21</v>
      </c>
      <c r="H14" s="1" t="s">
        <v>72</v>
      </c>
      <c r="I14" s="1" t="s">
        <v>72</v>
      </c>
    </row>
    <row r="15" spans="2:9" x14ac:dyDescent="0.4">
      <c r="B15" s="27">
        <v>100</v>
      </c>
      <c r="C15" s="206">
        <f t="shared" ref="C15:C28" si="0">ROUND(SUMPRODUCT((1-EXP((-1/MeansLM)*1000*B15))*MeansLM,WeightsLM),0)</f>
        <v>9569</v>
      </c>
      <c r="D15" s="32">
        <f>'Exhibit 11'!$H$32</f>
        <v>715</v>
      </c>
      <c r="E15" s="207">
        <f>ROUND((C15+D15)*RIGHT('Exhibit 12'!$C$44,6),0)</f>
        <v>874</v>
      </c>
      <c r="F15" s="206">
        <v>65</v>
      </c>
      <c r="G15" s="31">
        <v>70</v>
      </c>
      <c r="H15" s="12">
        <f t="shared" ref="H15:H28" si="1">ROUND((C15+D15+E15+F15+G15)/($C$15+$D$15+$E$15+$F$15+$G$15),2)</f>
        <v>1</v>
      </c>
      <c r="I15" s="12">
        <f>H15</f>
        <v>1</v>
      </c>
    </row>
    <row r="16" spans="2:9" x14ac:dyDescent="0.4">
      <c r="B16" s="27">
        <v>250</v>
      </c>
      <c r="C16" s="206">
        <f t="shared" si="0"/>
        <v>11545</v>
      </c>
      <c r="D16" s="32">
        <f>'Exhibit 11'!$H$32</f>
        <v>715</v>
      </c>
      <c r="E16" s="207">
        <f>ROUND((C16+D16)*RIGHT('Exhibit 12'!$C$44,6),0)</f>
        <v>1042</v>
      </c>
      <c r="F16" s="206">
        <v>168</v>
      </c>
      <c r="G16" s="31">
        <v>85</v>
      </c>
      <c r="H16" s="12">
        <f t="shared" si="1"/>
        <v>1.2</v>
      </c>
      <c r="I16" s="12">
        <f t="shared" ref="I16:I28" si="2">H16</f>
        <v>1.2</v>
      </c>
    </row>
    <row r="17" spans="2:9" x14ac:dyDescent="0.4">
      <c r="B17" s="27">
        <v>300</v>
      </c>
      <c r="C17" s="206">
        <f t="shared" si="0"/>
        <v>11971</v>
      </c>
      <c r="D17" s="32">
        <f>'Exhibit 11'!$H$32</f>
        <v>715</v>
      </c>
      <c r="E17" s="207">
        <f>ROUND((C17+D17)*RIGHT('Exhibit 12'!$C$44,6),0)</f>
        <v>1078</v>
      </c>
      <c r="F17" s="206">
        <v>204</v>
      </c>
      <c r="G17" s="31">
        <v>88</v>
      </c>
      <c r="H17" s="12">
        <f t="shared" si="1"/>
        <v>1.24</v>
      </c>
      <c r="I17" s="12">
        <f t="shared" si="2"/>
        <v>1.24</v>
      </c>
    </row>
    <row r="18" spans="2:9" x14ac:dyDescent="0.4">
      <c r="B18" s="27">
        <v>400</v>
      </c>
      <c r="C18" s="206">
        <f t="shared" si="0"/>
        <v>12663</v>
      </c>
      <c r="D18" s="32">
        <f>'Exhibit 11'!$H$32</f>
        <v>715</v>
      </c>
      <c r="E18" s="207">
        <f>ROUND((C18+D18)*RIGHT('Exhibit 12'!$C$44,6),0)</f>
        <v>1137</v>
      </c>
      <c r="F18" s="206">
        <v>280</v>
      </c>
      <c r="G18" s="31">
        <v>93</v>
      </c>
      <c r="H18" s="12">
        <f t="shared" si="1"/>
        <v>1.32</v>
      </c>
      <c r="I18" s="12">
        <f t="shared" si="2"/>
        <v>1.32</v>
      </c>
    </row>
    <row r="19" spans="2:9" x14ac:dyDescent="0.4">
      <c r="B19" s="27">
        <v>500</v>
      </c>
      <c r="C19" s="206">
        <f t="shared" si="0"/>
        <v>13214</v>
      </c>
      <c r="D19" s="32">
        <f>'Exhibit 11'!$H$32</f>
        <v>715</v>
      </c>
      <c r="E19" s="207">
        <f>ROUND((C19+D19)*RIGHT('Exhibit 12'!$C$44,6),0)</f>
        <v>1184</v>
      </c>
      <c r="F19" s="206">
        <v>358</v>
      </c>
      <c r="G19" s="31">
        <v>97</v>
      </c>
      <c r="H19" s="12">
        <f t="shared" si="1"/>
        <v>1.38</v>
      </c>
      <c r="I19" s="12">
        <f t="shared" si="2"/>
        <v>1.38</v>
      </c>
    </row>
    <row r="20" spans="2:9" x14ac:dyDescent="0.4">
      <c r="B20" s="27">
        <v>750</v>
      </c>
      <c r="C20" s="206">
        <f t="shared" si="0"/>
        <v>14229</v>
      </c>
      <c r="D20" s="32">
        <f>'Exhibit 11'!$H$32</f>
        <v>715</v>
      </c>
      <c r="E20" s="207">
        <f>ROUND((C20+D20)*RIGHT('Exhibit 12'!$C$44,6),0)</f>
        <v>1270</v>
      </c>
      <c r="F20" s="206">
        <v>556</v>
      </c>
      <c r="G20" s="31">
        <v>105</v>
      </c>
      <c r="H20" s="12">
        <f t="shared" si="1"/>
        <v>1.49</v>
      </c>
      <c r="I20" s="12">
        <f t="shared" si="2"/>
        <v>1.49</v>
      </c>
    </row>
    <row r="21" spans="2:9" x14ac:dyDescent="0.4">
      <c r="B21" s="27">
        <v>1000</v>
      </c>
      <c r="C21" s="206">
        <f t="shared" si="0"/>
        <v>14957</v>
      </c>
      <c r="D21" s="32">
        <f>'Exhibit 11'!$H$32</f>
        <v>715</v>
      </c>
      <c r="E21" s="207">
        <f>ROUND((C21+D21)*RIGHT('Exhibit 12'!$C$44,6),0)</f>
        <v>1332</v>
      </c>
      <c r="F21" s="206">
        <v>755</v>
      </c>
      <c r="G21" s="31">
        <v>110</v>
      </c>
      <c r="H21" s="12">
        <f t="shared" si="1"/>
        <v>1.58</v>
      </c>
      <c r="I21" s="12">
        <f t="shared" si="2"/>
        <v>1.58</v>
      </c>
    </row>
    <row r="22" spans="2:9" x14ac:dyDescent="0.4">
      <c r="B22" s="27">
        <v>1500</v>
      </c>
      <c r="C22" s="206">
        <f t="shared" si="0"/>
        <v>15995</v>
      </c>
      <c r="D22" s="32">
        <f>'Exhibit 11'!$H$32</f>
        <v>715</v>
      </c>
      <c r="E22" s="207">
        <f>ROUND((C22+D22)*RIGHT('Exhibit 12'!$C$44,6),0)</f>
        <v>1420</v>
      </c>
      <c r="F22" s="206">
        <v>1160</v>
      </c>
      <c r="G22" s="31">
        <v>118</v>
      </c>
      <c r="H22" s="12">
        <f t="shared" si="1"/>
        <v>1.72</v>
      </c>
      <c r="I22" s="12">
        <f t="shared" si="2"/>
        <v>1.72</v>
      </c>
    </row>
    <row r="23" spans="2:9" x14ac:dyDescent="0.4">
      <c r="B23" s="27">
        <v>2000</v>
      </c>
      <c r="C23" s="206">
        <f t="shared" si="0"/>
        <v>16729</v>
      </c>
      <c r="D23" s="32">
        <f>'Exhibit 11'!$H$32</f>
        <v>715</v>
      </c>
      <c r="E23" s="207">
        <f>ROUND((C23+D23)*RIGHT('Exhibit 12'!$C$44,6),0)</f>
        <v>1483</v>
      </c>
      <c r="F23" s="206">
        <v>1562</v>
      </c>
      <c r="G23" s="31">
        <v>124</v>
      </c>
      <c r="H23" s="12">
        <f t="shared" si="1"/>
        <v>1.83</v>
      </c>
      <c r="I23" s="12">
        <f t="shared" si="2"/>
        <v>1.83</v>
      </c>
    </row>
    <row r="24" spans="2:9" x14ac:dyDescent="0.4">
      <c r="B24" s="27">
        <v>2500</v>
      </c>
      <c r="C24" s="206">
        <f t="shared" si="0"/>
        <v>17279</v>
      </c>
      <c r="D24" s="32">
        <f>'Exhibit 11'!$H$32</f>
        <v>715</v>
      </c>
      <c r="E24" s="207">
        <f>ROUND((C24+D24)*RIGHT('Exhibit 12'!$C$44,6),0)</f>
        <v>1529</v>
      </c>
      <c r="F24" s="206">
        <v>1950</v>
      </c>
      <c r="G24" s="31">
        <v>128</v>
      </c>
      <c r="H24" s="12">
        <f t="shared" si="1"/>
        <v>1.91</v>
      </c>
      <c r="I24" s="12">
        <f t="shared" si="2"/>
        <v>1.91</v>
      </c>
    </row>
    <row r="25" spans="2:9" x14ac:dyDescent="0.4">
      <c r="B25" s="27">
        <v>3000</v>
      </c>
      <c r="C25" s="206">
        <f t="shared" si="0"/>
        <v>17705</v>
      </c>
      <c r="D25" s="32">
        <f>'Exhibit 11'!$H$32</f>
        <v>715</v>
      </c>
      <c r="E25" s="207">
        <f>ROUND((C25+D25)*RIGHT('Exhibit 12'!$C$44,6),0)</f>
        <v>1566</v>
      </c>
      <c r="F25" s="206">
        <v>2319</v>
      </c>
      <c r="G25" s="31">
        <v>132</v>
      </c>
      <c r="H25" s="12">
        <f t="shared" si="1"/>
        <v>1.99</v>
      </c>
      <c r="I25" s="12">
        <f t="shared" si="2"/>
        <v>1.99</v>
      </c>
    </row>
    <row r="26" spans="2:9" x14ac:dyDescent="0.4">
      <c r="B26" s="27">
        <v>5000</v>
      </c>
      <c r="C26" s="206">
        <f t="shared" si="0"/>
        <v>18768</v>
      </c>
      <c r="D26" s="32">
        <f>'Exhibit 11'!$H$32</f>
        <v>715</v>
      </c>
      <c r="E26" s="207">
        <f>ROUND((C26+D26)*RIGHT('Exhibit 12'!$C$44,6),0)</f>
        <v>1656</v>
      </c>
      <c r="F26" s="206">
        <v>3622</v>
      </c>
      <c r="G26" s="31">
        <v>141</v>
      </c>
      <c r="H26" s="12">
        <f t="shared" si="1"/>
        <v>2.21</v>
      </c>
      <c r="I26" s="12">
        <f t="shared" si="2"/>
        <v>2.21</v>
      </c>
    </row>
    <row r="27" spans="2:9" x14ac:dyDescent="0.4">
      <c r="B27" s="27">
        <v>7500</v>
      </c>
      <c r="C27" s="206">
        <f t="shared" si="0"/>
        <v>19493</v>
      </c>
      <c r="D27" s="32">
        <f>'Exhibit 11'!$H$32</f>
        <v>715</v>
      </c>
      <c r="E27" s="207">
        <f>ROUND((C27+D27)*RIGHT('Exhibit 12'!$C$44,6),0)</f>
        <v>1718</v>
      </c>
      <c r="F27" s="206">
        <v>5026</v>
      </c>
      <c r="G27" s="31">
        <v>147</v>
      </c>
      <c r="H27" s="12">
        <f t="shared" si="1"/>
        <v>2.4</v>
      </c>
      <c r="I27" s="12">
        <f t="shared" si="2"/>
        <v>2.4</v>
      </c>
    </row>
    <row r="28" spans="2:9" x14ac:dyDescent="0.4">
      <c r="B28" s="27">
        <v>10000</v>
      </c>
      <c r="C28" s="206">
        <f t="shared" si="0"/>
        <v>19957</v>
      </c>
      <c r="D28" s="32">
        <f>'Exhibit 11'!$H$32</f>
        <v>715</v>
      </c>
      <c r="E28" s="207">
        <f>ROUND((C28+D28)*RIGHT('Exhibit 12'!$C$44,6),0)</f>
        <v>1757</v>
      </c>
      <c r="F28" s="206">
        <v>6296</v>
      </c>
      <c r="G28" s="31">
        <v>151</v>
      </c>
      <c r="H28" s="12">
        <f t="shared" si="1"/>
        <v>2.56</v>
      </c>
      <c r="I28" s="12">
        <f t="shared" si="2"/>
        <v>2.56</v>
      </c>
    </row>
    <row r="29" spans="2:9" x14ac:dyDescent="0.4">
      <c r="B29" s="13"/>
      <c r="C29" s="13"/>
      <c r="D29" s="13"/>
      <c r="E29" s="13"/>
      <c r="F29" s="13"/>
      <c r="G29" s="13"/>
      <c r="H29" s="14"/>
      <c r="I29" s="14"/>
    </row>
    <row r="30" spans="2:9" x14ac:dyDescent="0.4">
      <c r="B30" s="13"/>
      <c r="C30" s="13"/>
      <c r="D30" s="13"/>
      <c r="E30" s="13"/>
      <c r="F30" s="13"/>
      <c r="G30" s="13"/>
      <c r="H30" s="14"/>
    </row>
    <row r="31" spans="2:9" x14ac:dyDescent="0.4">
      <c r="B31" s="13"/>
      <c r="C31" s="13"/>
      <c r="D31" s="13"/>
      <c r="E31" s="13"/>
      <c r="F31" s="13"/>
      <c r="G31" s="13"/>
      <c r="H31" s="14"/>
    </row>
    <row r="32" spans="2:9" x14ac:dyDescent="0.4">
      <c r="D32" s="9"/>
      <c r="E32" s="9"/>
      <c r="F32" s="9"/>
    </row>
    <row r="36" spans="1:9" ht="15.4" x14ac:dyDescent="0.4">
      <c r="A36" s="17" t="s">
        <v>42</v>
      </c>
      <c r="B36" s="28" t="s">
        <v>220</v>
      </c>
    </row>
    <row r="37" spans="1:9" x14ac:dyDescent="0.4">
      <c r="B37" s="15" t="s">
        <v>181</v>
      </c>
    </row>
    <row r="38" spans="1:9" x14ac:dyDescent="0.4">
      <c r="B38" s="15"/>
    </row>
    <row r="39" spans="1:9" ht="15.4" x14ac:dyDescent="0.4">
      <c r="A39" s="17" t="s">
        <v>54</v>
      </c>
      <c r="B39" s="15" t="s">
        <v>182</v>
      </c>
    </row>
    <row r="40" spans="1:9" x14ac:dyDescent="0.4">
      <c r="B40" s="15" t="s">
        <v>183</v>
      </c>
    </row>
    <row r="41" spans="1:9" x14ac:dyDescent="0.4">
      <c r="B41" s="13"/>
      <c r="C41" s="13"/>
      <c r="D41" s="13"/>
      <c r="E41" s="13"/>
      <c r="F41" s="13"/>
      <c r="G41" s="13"/>
      <c r="H41" s="14"/>
      <c r="I41" s="14"/>
    </row>
    <row r="42" spans="1:9" x14ac:dyDescent="0.4">
      <c r="B42" s="103" t="s">
        <v>75</v>
      </c>
      <c r="C42" s="13"/>
      <c r="D42" s="13"/>
      <c r="E42" s="13"/>
      <c r="F42" s="13"/>
      <c r="G42" s="13"/>
      <c r="H42" s="14"/>
      <c r="I42" s="14"/>
    </row>
    <row r="43" spans="1:9" x14ac:dyDescent="0.4">
      <c r="F43" s="16"/>
      <c r="G43" s="16"/>
      <c r="H43" s="20"/>
      <c r="I43" s="14"/>
    </row>
    <row r="44" spans="1:9" x14ac:dyDescent="0.4">
      <c r="F44" s="16"/>
      <c r="G44" s="16"/>
      <c r="H44" s="20"/>
      <c r="I44" s="14"/>
    </row>
    <row r="45" spans="1:9" x14ac:dyDescent="0.4">
      <c r="B45" s="9"/>
      <c r="C45" s="9"/>
      <c r="D45" s="9"/>
      <c r="E45" s="9"/>
      <c r="F45" s="9"/>
      <c r="G45" s="9"/>
      <c r="H45" s="9"/>
      <c r="I45" s="14"/>
    </row>
    <row r="46" spans="1:9" x14ac:dyDescent="0.4">
      <c r="B46" s="9"/>
      <c r="C46" s="9"/>
      <c r="D46" s="9"/>
      <c r="E46" s="9"/>
      <c r="F46" s="9"/>
      <c r="G46" s="9"/>
      <c r="H46" s="9"/>
      <c r="I46" s="14"/>
    </row>
    <row r="47" spans="1:9" x14ac:dyDescent="0.4">
      <c r="B47" s="9"/>
      <c r="C47" s="9"/>
      <c r="D47" s="9"/>
      <c r="E47" s="9"/>
      <c r="F47" s="9"/>
      <c r="G47" s="9"/>
      <c r="H47" s="9"/>
      <c r="I47" s="14"/>
    </row>
    <row r="48" spans="1:9" x14ac:dyDescent="0.4">
      <c r="B48" s="9"/>
      <c r="C48" s="9"/>
      <c r="D48" s="9"/>
      <c r="E48" s="9"/>
      <c r="F48" s="9"/>
      <c r="G48" s="9"/>
      <c r="H48" s="9"/>
      <c r="I48" s="14"/>
    </row>
    <row r="49" spans="2:9" x14ac:dyDescent="0.4">
      <c r="B49" s="9"/>
      <c r="C49" s="9"/>
      <c r="D49" s="9"/>
      <c r="E49" s="9"/>
      <c r="F49" s="9"/>
      <c r="G49" s="9"/>
      <c r="H49" s="9"/>
      <c r="I49" s="14"/>
    </row>
    <row r="50" spans="2:9" x14ac:dyDescent="0.4">
      <c r="C50" s="9"/>
      <c r="D50" s="9"/>
      <c r="E50" s="9"/>
      <c r="F50" s="9"/>
      <c r="G50" s="9"/>
      <c r="H50" s="9"/>
      <c r="I50" s="14"/>
    </row>
    <row r="51" spans="2:9" x14ac:dyDescent="0.4">
      <c r="B51" s="5"/>
      <c r="C51" s="5"/>
      <c r="D51" s="5"/>
      <c r="E51" s="5"/>
      <c r="F51" s="5"/>
      <c r="G51" s="5"/>
      <c r="H51" s="5"/>
      <c r="I51" s="14"/>
    </row>
    <row r="52" spans="2:9" x14ac:dyDescent="0.4">
      <c r="I52" s="14"/>
    </row>
    <row r="53" spans="2:9" x14ac:dyDescent="0.4">
      <c r="I53" s="14"/>
    </row>
    <row r="54" spans="2:9" x14ac:dyDescent="0.4">
      <c r="B54" s="1"/>
      <c r="C54" s="1"/>
      <c r="D54" s="1"/>
      <c r="E54" s="1"/>
      <c r="F54" s="1"/>
      <c r="G54" s="1"/>
      <c r="H54" s="1"/>
    </row>
    <row r="55" spans="2:9" x14ac:dyDescent="0.4">
      <c r="B55" s="13"/>
      <c r="C55" s="13"/>
      <c r="D55" s="13"/>
      <c r="E55" s="13"/>
      <c r="F55" s="13"/>
      <c r="G55" s="13"/>
      <c r="H55" s="14"/>
    </row>
    <row r="56" spans="2:9" x14ac:dyDescent="0.4">
      <c r="B56" s="13"/>
      <c r="C56" s="13"/>
      <c r="D56" s="13"/>
      <c r="E56" s="13"/>
      <c r="F56" s="13"/>
      <c r="G56" s="13"/>
      <c r="H56" s="14"/>
      <c r="I56" s="13"/>
    </row>
    <row r="57" spans="2:9" x14ac:dyDescent="0.4">
      <c r="B57" s="13"/>
      <c r="C57" s="13"/>
      <c r="D57" s="13"/>
      <c r="E57" s="13"/>
      <c r="F57" s="13"/>
      <c r="G57" s="13"/>
      <c r="H57" s="14"/>
      <c r="I57" s="13"/>
    </row>
    <row r="58" spans="2:9" x14ac:dyDescent="0.4">
      <c r="B58" s="13"/>
      <c r="C58" s="13"/>
      <c r="D58" s="13"/>
      <c r="E58" s="13"/>
      <c r="F58" s="13"/>
      <c r="G58" s="13"/>
      <c r="H58" s="14"/>
      <c r="I58" s="13"/>
    </row>
    <row r="59" spans="2:9" x14ac:dyDescent="0.4">
      <c r="B59" s="13"/>
      <c r="C59" s="13"/>
      <c r="D59" s="13"/>
      <c r="E59" s="13"/>
      <c r="F59" s="13"/>
      <c r="G59" s="13"/>
      <c r="H59" s="14"/>
      <c r="I59" s="13"/>
    </row>
    <row r="60" spans="2:9" x14ac:dyDescent="0.4">
      <c r="B60" s="13"/>
      <c r="C60" s="13"/>
      <c r="D60" s="13"/>
      <c r="E60" s="13"/>
      <c r="F60" s="13"/>
      <c r="G60" s="13"/>
      <c r="H60" s="14"/>
      <c r="I60" s="13"/>
    </row>
    <row r="61" spans="2:9" x14ac:dyDescent="0.4">
      <c r="B61" s="13"/>
      <c r="C61" s="13"/>
      <c r="D61" s="13"/>
      <c r="E61" s="13"/>
      <c r="F61" s="13"/>
      <c r="G61" s="13"/>
      <c r="H61" s="14"/>
      <c r="I61" s="13"/>
    </row>
    <row r="62" spans="2:9" x14ac:dyDescent="0.4">
      <c r="B62" s="13"/>
      <c r="C62" s="13"/>
      <c r="D62" s="13"/>
      <c r="E62" s="13"/>
      <c r="F62" s="13"/>
      <c r="G62" s="13"/>
      <c r="H62" s="14"/>
      <c r="I62" s="13"/>
    </row>
    <row r="63" spans="2:9" x14ac:dyDescent="0.4">
      <c r="B63" s="13"/>
      <c r="C63" s="13"/>
      <c r="D63" s="13"/>
      <c r="E63" s="13"/>
      <c r="F63" s="13"/>
      <c r="G63" s="13"/>
      <c r="H63" s="14"/>
      <c r="I63" s="13"/>
    </row>
    <row r="64" spans="2:9" x14ac:dyDescent="0.4">
      <c r="B64" s="13"/>
      <c r="C64" s="13"/>
      <c r="D64" s="13"/>
      <c r="E64" s="13"/>
      <c r="F64" s="13"/>
      <c r="G64" s="13"/>
      <c r="H64" s="14"/>
      <c r="I64" s="13"/>
    </row>
    <row r="65" spans="2:9" x14ac:dyDescent="0.4">
      <c r="B65" s="13"/>
      <c r="C65" s="13"/>
      <c r="D65" s="13"/>
      <c r="E65" s="13"/>
      <c r="F65" s="13"/>
      <c r="G65" s="13"/>
      <c r="H65" s="14"/>
      <c r="I65" s="13"/>
    </row>
    <row r="66" spans="2:9" x14ac:dyDescent="0.4">
      <c r="B66" s="13"/>
      <c r="C66" s="13"/>
      <c r="D66" s="13"/>
      <c r="E66" s="13"/>
      <c r="F66" s="13"/>
      <c r="G66" s="13"/>
      <c r="H66" s="14"/>
      <c r="I66" s="13"/>
    </row>
    <row r="67" spans="2:9" x14ac:dyDescent="0.4">
      <c r="B67" s="13"/>
      <c r="C67" s="13"/>
      <c r="D67" s="13"/>
      <c r="E67" s="13"/>
      <c r="F67" s="13"/>
      <c r="G67" s="13"/>
      <c r="H67" s="14"/>
      <c r="I67" s="13"/>
    </row>
    <row r="68" spans="2:9" x14ac:dyDescent="0.4">
      <c r="B68" s="13"/>
      <c r="C68" s="13"/>
      <c r="D68" s="13"/>
      <c r="E68" s="13"/>
      <c r="F68" s="13"/>
      <c r="G68" s="13"/>
      <c r="H68" s="14"/>
      <c r="I68" s="13"/>
    </row>
    <row r="69" spans="2:9" x14ac:dyDescent="0.4">
      <c r="B69" s="13"/>
      <c r="C69" s="13"/>
      <c r="D69" s="13"/>
      <c r="E69" s="13"/>
      <c r="F69" s="13"/>
      <c r="G69" s="13"/>
      <c r="H69" s="14"/>
      <c r="I69" s="13"/>
    </row>
    <row r="70" spans="2:9" x14ac:dyDescent="0.4">
      <c r="I70" s="13"/>
    </row>
    <row r="71" spans="2:9" x14ac:dyDescent="0.4">
      <c r="I71" s="13"/>
    </row>
    <row r="72" spans="2:9" x14ac:dyDescent="0.4">
      <c r="B72" s="13"/>
      <c r="C72" s="13"/>
      <c r="D72" s="13"/>
      <c r="E72" s="13"/>
      <c r="F72" s="13"/>
      <c r="G72" s="13"/>
      <c r="H72" s="13"/>
      <c r="I72" s="13"/>
    </row>
    <row r="73" spans="2:9" x14ac:dyDescent="0.4">
      <c r="B73" s="13"/>
      <c r="C73" s="13"/>
      <c r="D73" s="13"/>
      <c r="E73" s="13"/>
      <c r="F73" s="13"/>
      <c r="G73" s="13"/>
      <c r="H73" s="13"/>
      <c r="I73" s="13"/>
    </row>
    <row r="74" spans="2:9" x14ac:dyDescent="0.4">
      <c r="B74" s="13"/>
      <c r="C74" s="13"/>
      <c r="D74" s="13"/>
      <c r="E74" s="13"/>
      <c r="F74" s="13"/>
      <c r="G74" s="13"/>
      <c r="H74" s="13"/>
      <c r="I74" s="13"/>
    </row>
    <row r="75" spans="2:9" x14ac:dyDescent="0.4">
      <c r="B75" s="13"/>
      <c r="C75" s="13"/>
      <c r="D75" s="13"/>
      <c r="E75" s="13"/>
      <c r="F75" s="13"/>
      <c r="G75" s="13"/>
      <c r="H75" s="13"/>
      <c r="I75" s="13"/>
    </row>
    <row r="76" spans="2:9" x14ac:dyDescent="0.4">
      <c r="B76" s="13"/>
      <c r="C76" s="13"/>
      <c r="D76" s="13"/>
      <c r="E76" s="13"/>
      <c r="F76" s="13"/>
      <c r="G76" s="13"/>
      <c r="H76" s="13"/>
      <c r="I76" s="13"/>
    </row>
    <row r="77" spans="2:9" x14ac:dyDescent="0.4">
      <c r="B77" s="13"/>
      <c r="C77" s="13"/>
      <c r="D77" s="13"/>
      <c r="E77" s="13"/>
      <c r="F77" s="13"/>
      <c r="G77" s="13"/>
      <c r="H77" s="13"/>
      <c r="I77" s="13"/>
    </row>
    <row r="78" spans="2:9" x14ac:dyDescent="0.4">
      <c r="B78" s="13"/>
      <c r="C78" s="13"/>
      <c r="D78" s="13"/>
      <c r="E78" s="13"/>
      <c r="F78" s="13"/>
      <c r="G78" s="13"/>
      <c r="H78" s="13"/>
      <c r="I78" s="13"/>
    </row>
    <row r="79" spans="2:9" x14ac:dyDescent="0.4">
      <c r="B79" s="13"/>
      <c r="C79" s="13"/>
      <c r="D79" s="13"/>
      <c r="E79" s="13"/>
      <c r="F79" s="13"/>
      <c r="G79" s="13"/>
      <c r="H79" s="13"/>
      <c r="I79" s="13"/>
    </row>
    <row r="80" spans="2:9" x14ac:dyDescent="0.4">
      <c r="B80" s="13"/>
      <c r="C80" s="13"/>
      <c r="D80" s="13"/>
      <c r="E80" s="13"/>
      <c r="F80" s="13"/>
      <c r="G80" s="13"/>
      <c r="H80" s="13"/>
      <c r="I80" s="13"/>
    </row>
    <row r="81" spans="2:9" x14ac:dyDescent="0.4">
      <c r="B81" s="13"/>
      <c r="C81" s="13"/>
      <c r="D81" s="13"/>
      <c r="E81" s="13"/>
      <c r="F81" s="13"/>
      <c r="G81" s="13"/>
      <c r="H81" s="13"/>
      <c r="I81" s="13"/>
    </row>
    <row r="82" spans="2:9" x14ac:dyDescent="0.4">
      <c r="B82" s="13"/>
      <c r="C82" s="13"/>
      <c r="D82" s="13"/>
      <c r="E82" s="13"/>
      <c r="F82" s="13"/>
      <c r="G82" s="13"/>
      <c r="H82" s="13"/>
      <c r="I82" s="13"/>
    </row>
    <row r="83" spans="2:9" x14ac:dyDescent="0.4">
      <c r="B83" s="13"/>
      <c r="C83" s="13"/>
      <c r="D83" s="13"/>
      <c r="E83" s="13"/>
      <c r="F83" s="13"/>
      <c r="G83" s="13"/>
      <c r="H83" s="13"/>
      <c r="I83" s="13"/>
    </row>
    <row r="84" spans="2:9" x14ac:dyDescent="0.4">
      <c r="B84" s="13"/>
      <c r="C84" s="13"/>
      <c r="D84" s="13"/>
      <c r="E84" s="13"/>
      <c r="F84" s="13"/>
      <c r="G84" s="13"/>
      <c r="H84" s="13"/>
      <c r="I84" s="13"/>
    </row>
    <row r="85" spans="2:9" x14ac:dyDescent="0.4">
      <c r="B85" s="13"/>
      <c r="C85" s="13"/>
      <c r="D85" s="13"/>
      <c r="E85" s="13"/>
      <c r="F85" s="13"/>
      <c r="G85" s="13"/>
      <c r="H85" s="13"/>
      <c r="I85" s="13"/>
    </row>
    <row r="86" spans="2:9" x14ac:dyDescent="0.4">
      <c r="B86" s="13"/>
      <c r="C86" s="13"/>
      <c r="D86" s="13"/>
      <c r="E86" s="13"/>
      <c r="F86" s="13"/>
      <c r="G86" s="13"/>
      <c r="H86" s="13"/>
      <c r="I86" s="13"/>
    </row>
    <row r="87" spans="2:9" x14ac:dyDescent="0.4">
      <c r="B87" s="13"/>
      <c r="C87" s="13"/>
      <c r="D87" s="13"/>
      <c r="E87" s="13"/>
      <c r="F87" s="13"/>
      <c r="G87" s="13"/>
      <c r="H87" s="13"/>
      <c r="I87" s="13"/>
    </row>
    <row r="88" spans="2:9" x14ac:dyDescent="0.4">
      <c r="B88" s="13"/>
      <c r="C88" s="13"/>
      <c r="D88" s="13"/>
      <c r="E88" s="13"/>
      <c r="F88" s="13"/>
      <c r="G88" s="13"/>
      <c r="H88" s="13"/>
      <c r="I88" s="13"/>
    </row>
    <row r="89" spans="2:9" x14ac:dyDescent="0.4">
      <c r="B89" s="13"/>
      <c r="C89" s="13"/>
      <c r="D89" s="13"/>
      <c r="E89" s="13"/>
      <c r="F89" s="13"/>
      <c r="G89" s="13"/>
      <c r="H89" s="13"/>
    </row>
    <row r="90" spans="2:9" x14ac:dyDescent="0.4">
      <c r="B90" s="13"/>
      <c r="C90" s="13"/>
      <c r="D90" s="13"/>
      <c r="E90" s="13"/>
      <c r="F90" s="13"/>
      <c r="G90" s="13"/>
      <c r="H90" s="13"/>
      <c r="I90" s="1"/>
    </row>
    <row r="91" spans="2:9" x14ac:dyDescent="0.4">
      <c r="B91" s="13"/>
      <c r="C91" s="13"/>
      <c r="D91" s="13"/>
      <c r="E91" s="13"/>
      <c r="F91" s="13"/>
      <c r="G91" s="13"/>
      <c r="H91" s="13"/>
      <c r="I91" s="14"/>
    </row>
    <row r="92" spans="2:9" x14ac:dyDescent="0.4">
      <c r="B92" s="13"/>
      <c r="C92" s="13"/>
      <c r="D92" s="13"/>
      <c r="E92" s="13"/>
      <c r="F92" s="13"/>
      <c r="G92" s="13"/>
      <c r="H92" s="13"/>
      <c r="I92" s="14"/>
    </row>
    <row r="93" spans="2:9" x14ac:dyDescent="0.4">
      <c r="B93" s="13"/>
      <c r="C93" s="13"/>
      <c r="D93" s="13"/>
      <c r="E93" s="13"/>
      <c r="F93" s="13"/>
      <c r="G93" s="13"/>
      <c r="H93" s="13"/>
      <c r="I93" s="14"/>
    </row>
    <row r="94" spans="2:9" x14ac:dyDescent="0.4">
      <c r="B94" s="13"/>
      <c r="C94" s="13"/>
      <c r="D94" s="13"/>
      <c r="E94" s="13"/>
      <c r="F94" s="13"/>
      <c r="G94" s="13"/>
      <c r="H94" s="13"/>
      <c r="I94" s="14"/>
    </row>
    <row r="95" spans="2:9" x14ac:dyDescent="0.4">
      <c r="B95" s="13"/>
      <c r="C95" s="13"/>
      <c r="D95" s="13"/>
      <c r="E95" s="13"/>
      <c r="F95" s="13"/>
      <c r="G95" s="13"/>
      <c r="H95" s="13"/>
      <c r="I95" s="14"/>
    </row>
    <row r="96" spans="2:9" x14ac:dyDescent="0.4">
      <c r="B96" s="13"/>
      <c r="C96" s="13"/>
      <c r="D96" s="13"/>
      <c r="E96" s="13"/>
      <c r="F96" s="13"/>
      <c r="G96" s="13"/>
      <c r="H96" s="13"/>
      <c r="I96" s="14"/>
    </row>
    <row r="97" spans="2:9" x14ac:dyDescent="0.4">
      <c r="B97" s="13"/>
      <c r="C97" s="13"/>
      <c r="D97" s="13"/>
      <c r="E97" s="13"/>
      <c r="F97" s="13"/>
      <c r="G97" s="13"/>
      <c r="H97" s="13"/>
      <c r="I97" s="14"/>
    </row>
    <row r="98" spans="2:9" x14ac:dyDescent="0.4">
      <c r="B98" s="13"/>
      <c r="C98" s="13"/>
      <c r="D98" s="13"/>
      <c r="E98" s="13"/>
      <c r="F98" s="13"/>
      <c r="G98" s="13"/>
      <c r="H98" s="13"/>
      <c r="I98" s="14"/>
    </row>
    <row r="99" spans="2:9" x14ac:dyDescent="0.4">
      <c r="B99" s="13"/>
      <c r="C99" s="13"/>
      <c r="D99" s="13"/>
      <c r="E99" s="13"/>
      <c r="F99" s="13"/>
      <c r="G99" s="13"/>
      <c r="H99" s="13"/>
      <c r="I99" s="14"/>
    </row>
    <row r="100" spans="2:9" x14ac:dyDescent="0.4">
      <c r="B100" s="13"/>
      <c r="C100" s="13"/>
      <c r="D100" s="13"/>
      <c r="E100" s="13"/>
      <c r="F100" s="13"/>
      <c r="G100" s="13"/>
      <c r="H100" s="13"/>
      <c r="I100" s="14"/>
    </row>
    <row r="101" spans="2:9" x14ac:dyDescent="0.4">
      <c r="B101" s="13"/>
      <c r="C101" s="13"/>
      <c r="D101" s="13"/>
      <c r="E101" s="13"/>
      <c r="F101" s="13"/>
      <c r="G101" s="13"/>
      <c r="H101" s="13"/>
      <c r="I101" s="14"/>
    </row>
    <row r="102" spans="2:9" x14ac:dyDescent="0.4">
      <c r="B102" s="13"/>
      <c r="C102" s="13"/>
      <c r="D102" s="13"/>
      <c r="E102" s="13"/>
      <c r="F102" s="13"/>
      <c r="G102" s="13"/>
      <c r="H102" s="13"/>
      <c r="I102" s="14"/>
    </row>
    <row r="103" spans="2:9" x14ac:dyDescent="0.4">
      <c r="B103" s="13"/>
      <c r="C103" s="13"/>
      <c r="D103" s="13"/>
      <c r="E103" s="13"/>
      <c r="F103" s="13"/>
      <c r="G103" s="13"/>
      <c r="H103" s="13"/>
      <c r="I103" s="14"/>
    </row>
    <row r="104" spans="2:9" x14ac:dyDescent="0.4">
      <c r="B104" s="13"/>
      <c r="C104" s="13"/>
      <c r="D104" s="13"/>
      <c r="E104" s="13"/>
      <c r="F104" s="13"/>
      <c r="G104" s="13"/>
      <c r="H104" s="13"/>
      <c r="I104" s="14"/>
    </row>
    <row r="105" spans="2:9" x14ac:dyDescent="0.4">
      <c r="I105" s="14"/>
    </row>
    <row r="106" spans="2:9" x14ac:dyDescent="0.4">
      <c r="B106" s="1"/>
      <c r="C106" s="1"/>
      <c r="D106" s="1"/>
      <c r="E106" s="1"/>
      <c r="F106" s="1"/>
      <c r="G106" s="1"/>
      <c r="H106" s="1"/>
      <c r="I106" s="22"/>
    </row>
    <row r="107" spans="2:9" x14ac:dyDescent="0.4">
      <c r="B107" s="13"/>
      <c r="C107" s="13"/>
      <c r="D107" s="13"/>
      <c r="E107" s="13"/>
      <c r="F107" s="13"/>
      <c r="G107" s="13"/>
      <c r="H107" s="14"/>
      <c r="I107" s="23"/>
    </row>
    <row r="108" spans="2:9" x14ac:dyDescent="0.4">
      <c r="B108" s="13"/>
      <c r="C108" s="13"/>
      <c r="D108" s="13"/>
      <c r="E108" s="13"/>
      <c r="F108" s="13"/>
      <c r="G108" s="13"/>
      <c r="H108" s="14"/>
      <c r="I108" s="23"/>
    </row>
    <row r="109" spans="2:9" x14ac:dyDescent="0.4">
      <c r="B109" s="13"/>
      <c r="C109" s="13"/>
      <c r="D109" s="13"/>
      <c r="E109" s="13"/>
      <c r="F109" s="13"/>
      <c r="G109" s="13"/>
      <c r="H109" s="14"/>
      <c r="I109" s="23"/>
    </row>
    <row r="110" spans="2:9" x14ac:dyDescent="0.4">
      <c r="B110" s="13"/>
      <c r="C110" s="13"/>
      <c r="D110" s="13"/>
      <c r="E110" s="13"/>
      <c r="F110" s="13"/>
      <c r="G110" s="13"/>
      <c r="H110" s="14"/>
      <c r="I110" s="22"/>
    </row>
    <row r="111" spans="2:9" x14ac:dyDescent="0.4">
      <c r="B111" s="13"/>
      <c r="C111" s="13"/>
      <c r="D111" s="13"/>
      <c r="E111" s="13"/>
      <c r="F111" s="13"/>
      <c r="G111" s="13"/>
      <c r="H111" s="14"/>
      <c r="I111" s="23"/>
    </row>
    <row r="112" spans="2:9" x14ac:dyDescent="0.4">
      <c r="B112" s="13"/>
      <c r="C112" s="13"/>
      <c r="D112" s="13"/>
      <c r="E112" s="13"/>
      <c r="F112" s="13"/>
      <c r="G112" s="13"/>
      <c r="H112" s="14"/>
      <c r="I112" s="23"/>
    </row>
    <row r="113" spans="2:9" x14ac:dyDescent="0.4">
      <c r="B113" s="13"/>
      <c r="C113" s="13"/>
      <c r="D113" s="13"/>
      <c r="E113" s="13"/>
      <c r="F113" s="13"/>
      <c r="G113" s="13"/>
      <c r="H113" s="14"/>
      <c r="I113" s="23"/>
    </row>
    <row r="114" spans="2:9" x14ac:dyDescent="0.4">
      <c r="B114" s="13"/>
      <c r="C114" s="13"/>
      <c r="D114" s="13"/>
      <c r="E114" s="13"/>
      <c r="F114" s="13"/>
      <c r="G114" s="13"/>
      <c r="H114" s="14"/>
      <c r="I114" s="23"/>
    </row>
    <row r="115" spans="2:9" x14ac:dyDescent="0.4">
      <c r="B115" s="13"/>
      <c r="C115" s="13"/>
      <c r="D115" s="13"/>
      <c r="E115" s="13"/>
      <c r="F115" s="13"/>
      <c r="G115" s="13"/>
      <c r="H115" s="14"/>
      <c r="I115" s="23"/>
    </row>
    <row r="116" spans="2:9" x14ac:dyDescent="0.4">
      <c r="B116" s="13"/>
      <c r="C116" s="13"/>
      <c r="D116" s="13"/>
      <c r="E116" s="13"/>
      <c r="F116" s="13"/>
      <c r="G116" s="13"/>
      <c r="H116" s="14"/>
      <c r="I116" s="23"/>
    </row>
    <row r="117" spans="2:9" x14ac:dyDescent="0.4">
      <c r="B117" s="13"/>
      <c r="C117" s="13"/>
      <c r="D117" s="13"/>
      <c r="E117" s="13"/>
      <c r="F117" s="13"/>
      <c r="G117" s="13"/>
      <c r="H117" s="14"/>
      <c r="I117" s="23"/>
    </row>
    <row r="118" spans="2:9" x14ac:dyDescent="0.4">
      <c r="B118" s="13"/>
      <c r="C118" s="13"/>
      <c r="D118" s="13"/>
      <c r="E118" s="13"/>
      <c r="F118" s="13"/>
      <c r="G118" s="13"/>
      <c r="H118" s="14"/>
      <c r="I118" s="23"/>
    </row>
    <row r="119" spans="2:9" x14ac:dyDescent="0.4">
      <c r="B119" s="13"/>
      <c r="C119" s="13"/>
      <c r="D119" s="13"/>
      <c r="E119" s="13"/>
      <c r="F119" s="13"/>
      <c r="G119" s="13"/>
      <c r="H119" s="14"/>
      <c r="I119" s="23"/>
    </row>
    <row r="120" spans="2:9" x14ac:dyDescent="0.4">
      <c r="B120" s="13"/>
      <c r="C120" s="13"/>
      <c r="D120" s="13"/>
      <c r="E120" s="13"/>
      <c r="F120" s="13"/>
      <c r="G120" s="13"/>
      <c r="H120" s="14"/>
      <c r="I120" s="23"/>
    </row>
    <row r="121" spans="2:9" x14ac:dyDescent="0.4">
      <c r="B121" s="13"/>
      <c r="C121" s="13"/>
      <c r="D121" s="13"/>
      <c r="E121" s="13"/>
      <c r="F121" s="13"/>
      <c r="G121" s="13"/>
      <c r="H121" s="14"/>
      <c r="I121" s="23"/>
    </row>
    <row r="122" spans="2:9" x14ac:dyDescent="0.4">
      <c r="B122" s="21"/>
      <c r="C122" s="21"/>
      <c r="D122" s="21"/>
      <c r="E122" s="21"/>
      <c r="F122" s="21"/>
      <c r="G122" s="21"/>
      <c r="H122" s="22"/>
      <c r="I122" s="23"/>
    </row>
    <row r="123" spans="2:9" x14ac:dyDescent="0.4">
      <c r="B123" s="23"/>
      <c r="C123" s="23"/>
      <c r="D123" s="23"/>
      <c r="E123" s="23"/>
      <c r="F123" s="23"/>
      <c r="G123" s="23"/>
      <c r="H123" s="23"/>
    </row>
    <row r="124" spans="2:9" x14ac:dyDescent="0.4">
      <c r="B124" s="23"/>
      <c r="C124" s="23"/>
      <c r="D124" s="24"/>
      <c r="E124" s="24"/>
      <c r="F124" s="24"/>
      <c r="G124" s="23"/>
      <c r="H124" s="23"/>
    </row>
    <row r="125" spans="2:9" x14ac:dyDescent="0.4">
      <c r="B125" s="23"/>
      <c r="C125" s="23"/>
      <c r="D125" s="24"/>
      <c r="E125" s="24"/>
      <c r="F125" s="24"/>
      <c r="G125" s="23"/>
      <c r="H125" s="23"/>
    </row>
    <row r="126" spans="2:9" x14ac:dyDescent="0.4">
      <c r="B126" s="23"/>
      <c r="C126" s="23"/>
      <c r="D126" s="23"/>
      <c r="E126" s="23"/>
      <c r="F126" s="23"/>
      <c r="G126" s="23"/>
      <c r="H126" s="22"/>
    </row>
    <row r="127" spans="2:9" x14ac:dyDescent="0.4">
      <c r="B127" s="23"/>
      <c r="C127" s="23"/>
      <c r="D127" s="3"/>
      <c r="E127" s="4"/>
      <c r="F127" s="3"/>
      <c r="G127" s="23"/>
      <c r="H127" s="23"/>
    </row>
    <row r="128" spans="2:9" x14ac:dyDescent="0.4">
      <c r="B128" s="23"/>
      <c r="C128" s="23"/>
      <c r="D128" s="23"/>
      <c r="E128" s="25"/>
      <c r="F128" s="23"/>
      <c r="G128" s="23"/>
      <c r="H128" s="23"/>
    </row>
    <row r="129" spans="2:8" x14ac:dyDescent="0.4">
      <c r="B129" s="23"/>
      <c r="C129" s="23"/>
      <c r="D129" s="23"/>
      <c r="E129" s="25"/>
      <c r="F129" s="23"/>
      <c r="G129" s="23"/>
      <c r="H129" s="23"/>
    </row>
    <row r="130" spans="2:8" x14ac:dyDescent="0.4">
      <c r="B130" s="23"/>
      <c r="C130" s="23"/>
      <c r="D130" s="23"/>
      <c r="E130" s="25"/>
      <c r="F130" s="23"/>
      <c r="G130" s="23"/>
      <c r="H130" s="23"/>
    </row>
    <row r="131" spans="2:8" x14ac:dyDescent="0.4">
      <c r="B131" s="23"/>
      <c r="C131" s="23"/>
      <c r="D131" s="23"/>
      <c r="E131" s="25"/>
      <c r="F131" s="23"/>
      <c r="G131" s="23"/>
      <c r="H131" s="23"/>
    </row>
    <row r="132" spans="2:8" x14ac:dyDescent="0.4">
      <c r="B132" s="23"/>
      <c r="C132" s="23"/>
      <c r="D132" s="23"/>
      <c r="E132" s="25"/>
      <c r="F132" s="23"/>
      <c r="G132" s="23"/>
      <c r="H132" s="23"/>
    </row>
    <row r="133" spans="2:8" x14ac:dyDescent="0.4">
      <c r="B133" s="23"/>
      <c r="C133" s="23"/>
      <c r="D133" s="23"/>
      <c r="E133" s="25"/>
      <c r="F133" s="23"/>
      <c r="G133" s="23"/>
      <c r="H133" s="23"/>
    </row>
    <row r="134" spans="2:8" x14ac:dyDescent="0.4">
      <c r="B134" s="23"/>
      <c r="C134" s="23"/>
      <c r="D134" s="23"/>
      <c r="E134" s="25"/>
      <c r="F134" s="23"/>
      <c r="G134" s="23"/>
      <c r="H134" s="23"/>
    </row>
    <row r="135" spans="2:8" x14ac:dyDescent="0.4">
      <c r="B135" s="23"/>
      <c r="C135" s="23"/>
      <c r="D135" s="23"/>
      <c r="E135" s="25"/>
      <c r="F135" s="23"/>
      <c r="G135" s="23"/>
      <c r="H135" s="23"/>
    </row>
    <row r="136" spans="2:8" x14ac:dyDescent="0.4">
      <c r="B136" s="23"/>
      <c r="C136" s="23"/>
      <c r="D136" s="23"/>
      <c r="E136" s="23"/>
      <c r="F136" s="23"/>
      <c r="G136" s="23"/>
      <c r="H136" s="23"/>
    </row>
    <row r="137" spans="2:8" x14ac:dyDescent="0.4">
      <c r="B137" s="23"/>
      <c r="C137" s="23"/>
      <c r="D137" s="23"/>
      <c r="E137" s="23"/>
      <c r="F137" s="23"/>
      <c r="G137" s="23"/>
      <c r="H137" s="23"/>
    </row>
    <row r="138" spans="2:8" x14ac:dyDescent="0.4">
      <c r="B138" s="21"/>
      <c r="C138" s="21"/>
      <c r="D138" s="23"/>
      <c r="E138" s="23"/>
      <c r="F138" s="23"/>
      <c r="G138" s="23"/>
      <c r="H138" s="23"/>
    </row>
    <row r="139" spans="2:8" ht="15.4" x14ac:dyDescent="0.4">
      <c r="B139" s="2"/>
      <c r="C139" s="13"/>
    </row>
    <row r="140" spans="2:8" ht="15.4" x14ac:dyDescent="0.4">
      <c r="B140" s="2"/>
      <c r="C140" s="13"/>
    </row>
    <row r="141" spans="2:8" x14ac:dyDescent="0.4">
      <c r="B141" s="15"/>
      <c r="C141" s="13"/>
    </row>
    <row r="143" spans="2:8" x14ac:dyDescent="0.4">
      <c r="B143" s="18"/>
      <c r="C143" s="19"/>
      <c r="D143" s="19"/>
      <c r="E143" s="19"/>
    </row>
  </sheetData>
  <phoneticPr fontId="0" type="noConversion"/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A7F2F-85B0-49FE-BCC4-EB4AA5110CE6}">
  <sheetPr>
    <pageSetUpPr autoPageBreaks="0"/>
  </sheetPr>
  <dimension ref="A1:I143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13" style="6" customWidth="1"/>
    <col min="3" max="3" width="11.140625" style="6" customWidth="1"/>
    <col min="4" max="4" width="11.85546875" style="6" customWidth="1"/>
    <col min="5" max="5" width="11.140625" style="6" customWidth="1"/>
    <col min="6" max="9" width="10.28515625" style="6" customWidth="1"/>
    <col min="10" max="10" width="1.85546875" style="6" customWidth="1"/>
    <col min="11" max="16384" width="8.85546875" style="6"/>
  </cols>
  <sheetData>
    <row r="1" spans="2:9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  <c r="I1" s="8"/>
    </row>
    <row r="2" spans="2:9" ht="15" customHeight="1" x14ac:dyDescent="0.4">
      <c r="B2" s="60" t="s">
        <v>76</v>
      </c>
      <c r="C2" s="8"/>
      <c r="D2" s="8"/>
      <c r="E2" s="8"/>
      <c r="F2" s="8"/>
      <c r="G2" s="8"/>
      <c r="H2" s="8"/>
      <c r="I2" s="8"/>
    </row>
    <row r="3" spans="2:9" ht="15" customHeight="1" x14ac:dyDescent="0.4">
      <c r="B3" s="5"/>
      <c r="C3" s="5"/>
      <c r="D3" s="5"/>
      <c r="E3" s="5"/>
      <c r="F3" s="5"/>
      <c r="G3" s="5"/>
      <c r="H3" s="5"/>
      <c r="I3" s="5"/>
    </row>
    <row r="4" spans="2:9" ht="15" customHeight="1" x14ac:dyDescent="0.4">
      <c r="B4" s="10" t="s">
        <v>82</v>
      </c>
      <c r="C4" s="8"/>
      <c r="D4" s="8"/>
      <c r="E4" s="8"/>
      <c r="F4" s="8"/>
      <c r="G4" s="8"/>
      <c r="H4" s="8"/>
      <c r="I4" s="8"/>
    </row>
    <row r="5" spans="2:9" ht="15" customHeight="1" x14ac:dyDescent="0.4">
      <c r="B5" s="9"/>
      <c r="C5" s="8"/>
      <c r="D5" s="8"/>
      <c r="E5" s="8"/>
      <c r="F5" s="8"/>
      <c r="G5" s="8"/>
      <c r="H5" s="8"/>
      <c r="I5" s="8"/>
    </row>
    <row r="6" spans="2:9" ht="15" customHeight="1" x14ac:dyDescent="0.4">
      <c r="B6" s="29" t="str">
        <f>'Exhibit 1'!B6</f>
        <v>STATE GROUP 1</v>
      </c>
      <c r="C6" s="30"/>
      <c r="D6" s="30"/>
      <c r="E6" s="30"/>
      <c r="F6" s="30"/>
      <c r="G6" s="30"/>
      <c r="H6" s="30"/>
      <c r="I6" s="30"/>
    </row>
    <row r="7" spans="2:9" ht="15" customHeight="1" x14ac:dyDescent="0.4">
      <c r="B7" s="5"/>
      <c r="C7" s="5"/>
      <c r="D7" s="5"/>
      <c r="E7" s="5"/>
      <c r="F7" s="5"/>
      <c r="G7" s="5"/>
      <c r="H7" s="5"/>
      <c r="I7" s="5"/>
    </row>
    <row r="8" spans="2:9" ht="15" customHeight="1" x14ac:dyDescent="0.4">
      <c r="B8" s="10" t="s">
        <v>84</v>
      </c>
      <c r="C8" s="8"/>
      <c r="D8" s="8"/>
      <c r="E8" s="8"/>
      <c r="F8" s="8"/>
      <c r="G8" s="8"/>
      <c r="H8" s="8"/>
      <c r="I8" s="8"/>
    </row>
    <row r="9" spans="2:9" ht="15" customHeight="1" x14ac:dyDescent="0.4">
      <c r="B9" s="5"/>
      <c r="C9" s="5"/>
      <c r="D9" s="5"/>
      <c r="E9" s="5"/>
      <c r="F9" s="5"/>
      <c r="G9" s="5"/>
      <c r="H9" s="5"/>
      <c r="I9" s="5"/>
    </row>
    <row r="10" spans="2:9" ht="17.25" customHeight="1" x14ac:dyDescent="0.4">
      <c r="B10" s="5" t="s">
        <v>8</v>
      </c>
      <c r="C10" s="5" t="s">
        <v>55</v>
      </c>
      <c r="D10" s="5" t="s">
        <v>9</v>
      </c>
      <c r="E10" s="5" t="s">
        <v>10</v>
      </c>
      <c r="F10" s="5" t="s">
        <v>11</v>
      </c>
      <c r="G10" s="5" t="s">
        <v>12</v>
      </c>
      <c r="H10" s="5" t="s">
        <v>56</v>
      </c>
      <c r="I10" s="5" t="s">
        <v>73</v>
      </c>
    </row>
    <row r="11" spans="2:9" ht="17.25" customHeight="1" x14ac:dyDescent="0.4">
      <c r="B11" s="5"/>
      <c r="C11" s="5"/>
      <c r="D11" s="5"/>
      <c r="E11" s="5"/>
      <c r="F11" s="5"/>
      <c r="G11" s="5"/>
      <c r="H11" s="6" t="s">
        <v>71</v>
      </c>
      <c r="I11" s="6" t="s">
        <v>74</v>
      </c>
    </row>
    <row r="12" spans="2:9" x14ac:dyDescent="0.4">
      <c r="B12" s="6" t="s">
        <v>2</v>
      </c>
      <c r="C12" s="6" t="s">
        <v>13</v>
      </c>
      <c r="H12" s="6" t="s">
        <v>61</v>
      </c>
      <c r="I12" s="6" t="s">
        <v>61</v>
      </c>
    </row>
    <row r="13" spans="2:9" x14ac:dyDescent="0.4">
      <c r="B13" s="6" t="s">
        <v>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3</v>
      </c>
      <c r="I13" s="6" t="s">
        <v>3</v>
      </c>
    </row>
    <row r="14" spans="2:9" x14ac:dyDescent="0.4">
      <c r="B14" s="1" t="s">
        <v>6</v>
      </c>
      <c r="C14" s="1" t="s">
        <v>19</v>
      </c>
      <c r="D14" s="1" t="s">
        <v>20</v>
      </c>
      <c r="E14" s="1" t="s">
        <v>20</v>
      </c>
      <c r="F14" s="1" t="s">
        <v>21</v>
      </c>
      <c r="G14" s="1" t="s">
        <v>21</v>
      </c>
      <c r="H14" s="1" t="s">
        <v>72</v>
      </c>
      <c r="I14" s="1" t="s">
        <v>72</v>
      </c>
    </row>
    <row r="15" spans="2:9" x14ac:dyDescent="0.4">
      <c r="B15" s="27">
        <v>100</v>
      </c>
      <c r="C15" s="32">
        <f t="shared" ref="C15:C28" si="0">ROUND(SUMPRODUCT((1-EXP((-1/MeansHV)*1000*B15))*MeansHV,WeightsHV),0)</f>
        <v>11095</v>
      </c>
      <c r="D15" s="32">
        <f>'Exhibit 11'!$H$33</f>
        <v>1186</v>
      </c>
      <c r="E15" s="32">
        <f>ROUND((C15+D15)*RIGHT('Exhibit 12'!$C$44,6),0)</f>
        <v>1044</v>
      </c>
      <c r="F15" s="206">
        <v>81</v>
      </c>
      <c r="G15" s="31">
        <v>90</v>
      </c>
      <c r="H15" s="12">
        <f t="shared" ref="H15:H28" si="1">ROUND((C15+D15+E15+F15+G15)/($C$15+$D$15+$E$15+$F$15+$G$15),2)</f>
        <v>1</v>
      </c>
      <c r="I15" s="12">
        <f>H15</f>
        <v>1</v>
      </c>
    </row>
    <row r="16" spans="2:9" x14ac:dyDescent="0.4">
      <c r="B16" s="27">
        <v>250</v>
      </c>
      <c r="C16" s="32">
        <f t="shared" si="0"/>
        <v>14065</v>
      </c>
      <c r="D16" s="32">
        <f>'Exhibit 11'!$H$33</f>
        <v>1186</v>
      </c>
      <c r="E16" s="32">
        <f>ROUND((C16+D16)*RIGHT('Exhibit 12'!$C$44,6),0)</f>
        <v>1296</v>
      </c>
      <c r="F16" s="206">
        <v>237</v>
      </c>
      <c r="G16" s="31">
        <v>114</v>
      </c>
      <c r="H16" s="12">
        <f t="shared" si="1"/>
        <v>1.25</v>
      </c>
      <c r="I16" s="12">
        <f t="shared" ref="I16:I28" si="2">H16</f>
        <v>1.25</v>
      </c>
    </row>
    <row r="17" spans="2:9" x14ac:dyDescent="0.4">
      <c r="B17" s="27">
        <v>300</v>
      </c>
      <c r="C17" s="32">
        <f t="shared" si="0"/>
        <v>14750</v>
      </c>
      <c r="D17" s="32">
        <f>'Exhibit 11'!$H$33</f>
        <v>1186</v>
      </c>
      <c r="E17" s="32">
        <f>ROUND((C17+D17)*RIGHT('Exhibit 12'!$C$44,6),0)</f>
        <v>1355</v>
      </c>
      <c r="F17" s="206">
        <v>297</v>
      </c>
      <c r="G17" s="31">
        <v>119</v>
      </c>
      <c r="H17" s="12">
        <f t="shared" si="1"/>
        <v>1.31</v>
      </c>
      <c r="I17" s="12">
        <f t="shared" si="2"/>
        <v>1.31</v>
      </c>
    </row>
    <row r="18" spans="2:9" x14ac:dyDescent="0.4">
      <c r="B18" s="27">
        <v>400</v>
      </c>
      <c r="C18" s="32">
        <f t="shared" si="0"/>
        <v>15885</v>
      </c>
      <c r="D18" s="32">
        <f>'Exhibit 11'!$H$33</f>
        <v>1186</v>
      </c>
      <c r="E18" s="32">
        <f>ROUND((C18+D18)*RIGHT('Exhibit 12'!$C$44,6),0)</f>
        <v>1451</v>
      </c>
      <c r="F18" s="206">
        <v>421</v>
      </c>
      <c r="G18" s="31">
        <v>129</v>
      </c>
      <c r="H18" s="12">
        <f t="shared" si="1"/>
        <v>1.41</v>
      </c>
      <c r="I18" s="12">
        <f t="shared" si="2"/>
        <v>1.41</v>
      </c>
    </row>
    <row r="19" spans="2:9" x14ac:dyDescent="0.4">
      <c r="B19" s="27">
        <v>500</v>
      </c>
      <c r="C19" s="32">
        <f t="shared" si="0"/>
        <v>16808</v>
      </c>
      <c r="D19" s="32">
        <f>'Exhibit 11'!$H$33</f>
        <v>1186</v>
      </c>
      <c r="E19" s="32">
        <f>ROUND((C19+D19)*RIGHT('Exhibit 12'!$C$44,6),0)</f>
        <v>1529</v>
      </c>
      <c r="F19" s="206">
        <v>552</v>
      </c>
      <c r="G19" s="31">
        <v>136</v>
      </c>
      <c r="H19" s="12">
        <f t="shared" si="1"/>
        <v>1.5</v>
      </c>
      <c r="I19" s="12">
        <f t="shared" si="2"/>
        <v>1.5</v>
      </c>
    </row>
    <row r="20" spans="2:9" x14ac:dyDescent="0.4">
      <c r="B20" s="27">
        <v>750</v>
      </c>
      <c r="C20" s="32">
        <f t="shared" si="0"/>
        <v>18564</v>
      </c>
      <c r="D20" s="32">
        <f>'Exhibit 11'!$H$33</f>
        <v>1186</v>
      </c>
      <c r="E20" s="32">
        <f>ROUND((C20+D20)*RIGHT('Exhibit 12'!$C$44,6),0)</f>
        <v>1679</v>
      </c>
      <c r="F20" s="206">
        <v>894</v>
      </c>
      <c r="G20" s="31">
        <v>150</v>
      </c>
      <c r="H20" s="12">
        <f t="shared" si="1"/>
        <v>1.67</v>
      </c>
      <c r="I20" s="12">
        <f t="shared" si="2"/>
        <v>1.67</v>
      </c>
    </row>
    <row r="21" spans="2:9" x14ac:dyDescent="0.4">
      <c r="B21" s="27">
        <v>1000</v>
      </c>
      <c r="C21" s="32">
        <f t="shared" si="0"/>
        <v>19831</v>
      </c>
      <c r="D21" s="32">
        <f>'Exhibit 11'!$H$33</f>
        <v>1186</v>
      </c>
      <c r="E21" s="32">
        <f>ROUND((C21+D21)*RIGHT('Exhibit 12'!$C$44,6),0)</f>
        <v>1786</v>
      </c>
      <c r="F21" s="206">
        <v>1241</v>
      </c>
      <c r="G21" s="31">
        <v>161</v>
      </c>
      <c r="H21" s="12">
        <f t="shared" si="1"/>
        <v>1.79</v>
      </c>
      <c r="I21" s="12">
        <f t="shared" si="2"/>
        <v>1.79</v>
      </c>
    </row>
    <row r="22" spans="2:9" x14ac:dyDescent="0.4">
      <c r="B22" s="27">
        <v>1500</v>
      </c>
      <c r="C22" s="32">
        <f t="shared" si="0"/>
        <v>21556</v>
      </c>
      <c r="D22" s="32">
        <f>'Exhibit 11'!$H$33</f>
        <v>1186</v>
      </c>
      <c r="E22" s="32">
        <f>ROUND((C22+D22)*RIGHT('Exhibit 12'!$C$44,6),0)</f>
        <v>1933</v>
      </c>
      <c r="F22" s="206">
        <v>1911</v>
      </c>
      <c r="G22" s="31">
        <v>175</v>
      </c>
      <c r="H22" s="12">
        <f t="shared" si="1"/>
        <v>1.98</v>
      </c>
      <c r="I22" s="12">
        <f t="shared" si="2"/>
        <v>1.98</v>
      </c>
    </row>
    <row r="23" spans="2:9" x14ac:dyDescent="0.4">
      <c r="B23" s="27">
        <v>2000</v>
      </c>
      <c r="C23" s="32">
        <f t="shared" si="0"/>
        <v>22697</v>
      </c>
      <c r="D23" s="32">
        <f>'Exhibit 11'!$H$33</f>
        <v>1186</v>
      </c>
      <c r="E23" s="32">
        <f>ROUND((C23+D23)*RIGHT('Exhibit 12'!$C$44,6),0)</f>
        <v>2030</v>
      </c>
      <c r="F23" s="206">
        <v>2536</v>
      </c>
      <c r="G23" s="31">
        <v>184</v>
      </c>
      <c r="H23" s="12">
        <f t="shared" si="1"/>
        <v>2.12</v>
      </c>
      <c r="I23" s="12">
        <f t="shared" si="2"/>
        <v>2.12</v>
      </c>
    </row>
    <row r="24" spans="2:9" x14ac:dyDescent="0.4">
      <c r="B24" s="27">
        <v>2500</v>
      </c>
      <c r="C24" s="32">
        <f t="shared" si="0"/>
        <v>23533</v>
      </c>
      <c r="D24" s="32">
        <f>'Exhibit 11'!$H$33</f>
        <v>1186</v>
      </c>
      <c r="E24" s="32">
        <f>ROUND((C24+D24)*RIGHT('Exhibit 12'!$C$44,6),0)</f>
        <v>2101</v>
      </c>
      <c r="F24" s="206">
        <v>3126</v>
      </c>
      <c r="G24" s="31">
        <v>191</v>
      </c>
      <c r="H24" s="12">
        <f t="shared" si="1"/>
        <v>2.23</v>
      </c>
      <c r="I24" s="12">
        <f t="shared" si="2"/>
        <v>2.23</v>
      </c>
    </row>
    <row r="25" spans="2:9" x14ac:dyDescent="0.4">
      <c r="B25" s="27">
        <v>3000</v>
      </c>
      <c r="C25" s="32">
        <f t="shared" si="0"/>
        <v>24185</v>
      </c>
      <c r="D25" s="32">
        <f>'Exhibit 11'!$H$33</f>
        <v>1186</v>
      </c>
      <c r="E25" s="32">
        <f>ROUND((C25+D25)*RIGHT('Exhibit 12'!$C$44,6),0)</f>
        <v>2157</v>
      </c>
      <c r="F25" s="206">
        <v>3690</v>
      </c>
      <c r="G25" s="31">
        <v>197</v>
      </c>
      <c r="H25" s="12">
        <f t="shared" si="1"/>
        <v>2.33</v>
      </c>
      <c r="I25" s="12">
        <f t="shared" si="2"/>
        <v>2.33</v>
      </c>
    </row>
    <row r="26" spans="2:9" x14ac:dyDescent="0.4">
      <c r="B26" s="27">
        <v>5000</v>
      </c>
      <c r="C26" s="32">
        <f t="shared" si="0"/>
        <v>25884</v>
      </c>
      <c r="D26" s="32">
        <f>'Exhibit 11'!$H$33</f>
        <v>1186</v>
      </c>
      <c r="E26" s="32">
        <f>ROUND((C26+D26)*RIGHT('Exhibit 12'!$C$44,6),0)</f>
        <v>2301</v>
      </c>
      <c r="F26" s="206">
        <v>5779</v>
      </c>
      <c r="G26" s="31">
        <v>211</v>
      </c>
      <c r="H26" s="12">
        <f t="shared" si="1"/>
        <v>2.62</v>
      </c>
      <c r="I26" s="12">
        <f t="shared" si="2"/>
        <v>2.62</v>
      </c>
    </row>
    <row r="27" spans="2:9" x14ac:dyDescent="0.4">
      <c r="B27" s="27">
        <v>7500</v>
      </c>
      <c r="C27" s="32">
        <f t="shared" si="0"/>
        <v>27104</v>
      </c>
      <c r="D27" s="32">
        <f>'Exhibit 11'!$H$33</f>
        <v>1186</v>
      </c>
      <c r="E27" s="32">
        <f>ROUND((C27+D27)*RIGHT('Exhibit 12'!$C$44,6),0)</f>
        <v>2405</v>
      </c>
      <c r="F27" s="206">
        <v>8147</v>
      </c>
      <c r="G27" s="31">
        <v>221</v>
      </c>
      <c r="H27" s="12">
        <f t="shared" si="1"/>
        <v>2.89</v>
      </c>
      <c r="I27" s="12">
        <f t="shared" si="2"/>
        <v>2.89</v>
      </c>
    </row>
    <row r="28" spans="2:9" x14ac:dyDescent="0.4">
      <c r="B28" s="27">
        <v>10000</v>
      </c>
      <c r="C28" s="32">
        <f t="shared" si="0"/>
        <v>27907</v>
      </c>
      <c r="D28" s="32">
        <f>'Exhibit 11'!$H$33</f>
        <v>1186</v>
      </c>
      <c r="E28" s="32">
        <f>ROUND((C28+D28)*RIGHT('Exhibit 12'!$C$44,6),0)</f>
        <v>2473</v>
      </c>
      <c r="F28" s="206">
        <v>10345</v>
      </c>
      <c r="G28" s="31">
        <v>228</v>
      </c>
      <c r="H28" s="12">
        <f t="shared" si="1"/>
        <v>3.12</v>
      </c>
      <c r="I28" s="12">
        <f t="shared" si="2"/>
        <v>3.12</v>
      </c>
    </row>
    <row r="29" spans="2:9" x14ac:dyDescent="0.4">
      <c r="B29" s="13"/>
      <c r="C29" s="13"/>
      <c r="D29" s="13"/>
      <c r="E29" s="13"/>
      <c r="F29" s="13"/>
      <c r="G29" s="13"/>
      <c r="H29" s="14"/>
      <c r="I29" s="14"/>
    </row>
    <row r="30" spans="2:9" x14ac:dyDescent="0.4">
      <c r="B30" s="13"/>
      <c r="C30" s="13"/>
      <c r="D30" s="13"/>
      <c r="E30" s="13"/>
      <c r="F30" s="13"/>
      <c r="G30" s="13"/>
      <c r="H30" s="14"/>
    </row>
    <row r="31" spans="2:9" x14ac:dyDescent="0.4">
      <c r="B31" s="13"/>
      <c r="C31" s="13"/>
      <c r="D31" s="13"/>
      <c r="E31" s="13"/>
      <c r="F31" s="13"/>
      <c r="G31" s="13"/>
      <c r="H31" s="14"/>
    </row>
    <row r="32" spans="2:9" x14ac:dyDescent="0.4">
      <c r="D32" s="9"/>
      <c r="E32" s="9"/>
      <c r="F32" s="9"/>
    </row>
    <row r="36" spans="1:9" ht="15.4" x14ac:dyDescent="0.4">
      <c r="A36" s="17" t="s">
        <v>42</v>
      </c>
      <c r="B36" s="28" t="s">
        <v>220</v>
      </c>
    </row>
    <row r="37" spans="1:9" x14ac:dyDescent="0.4">
      <c r="B37" s="15" t="s">
        <v>181</v>
      </c>
    </row>
    <row r="38" spans="1:9" x14ac:dyDescent="0.4">
      <c r="B38" s="15"/>
    </row>
    <row r="39" spans="1:9" ht="15.4" x14ac:dyDescent="0.4">
      <c r="A39" s="17" t="s">
        <v>54</v>
      </c>
      <c r="B39" s="15" t="s">
        <v>182</v>
      </c>
    </row>
    <row r="40" spans="1:9" x14ac:dyDescent="0.4">
      <c r="B40" s="15" t="s">
        <v>183</v>
      </c>
    </row>
    <row r="41" spans="1:9" x14ac:dyDescent="0.4">
      <c r="B41" s="13"/>
      <c r="C41" s="13"/>
      <c r="D41" s="13"/>
      <c r="E41" s="13"/>
      <c r="F41" s="13"/>
      <c r="G41" s="13"/>
      <c r="H41" s="14"/>
      <c r="I41" s="14"/>
    </row>
    <row r="42" spans="1:9" x14ac:dyDescent="0.4">
      <c r="B42" s="103" t="s">
        <v>75</v>
      </c>
      <c r="C42" s="13"/>
      <c r="D42" s="13"/>
      <c r="E42" s="13"/>
      <c r="F42" s="13"/>
      <c r="G42" s="13"/>
      <c r="H42" s="14"/>
      <c r="I42" s="14"/>
    </row>
    <row r="43" spans="1:9" x14ac:dyDescent="0.4">
      <c r="F43" s="16"/>
      <c r="G43" s="16"/>
      <c r="H43" s="20"/>
      <c r="I43" s="14"/>
    </row>
    <row r="44" spans="1:9" x14ac:dyDescent="0.4">
      <c r="F44" s="16"/>
      <c r="G44" s="16"/>
      <c r="H44" s="20"/>
      <c r="I44" s="14"/>
    </row>
    <row r="45" spans="1:9" x14ac:dyDescent="0.4">
      <c r="B45" s="9"/>
      <c r="C45" s="9"/>
      <c r="D45" s="9"/>
      <c r="E45" s="9"/>
      <c r="F45" s="9"/>
      <c r="G45" s="9"/>
      <c r="H45" s="9"/>
      <c r="I45" s="14"/>
    </row>
    <row r="46" spans="1:9" x14ac:dyDescent="0.4">
      <c r="B46" s="9"/>
      <c r="C46" s="9"/>
      <c r="D46" s="9"/>
      <c r="E46" s="9"/>
      <c r="F46" s="9"/>
      <c r="G46" s="9"/>
      <c r="H46" s="9"/>
      <c r="I46" s="14"/>
    </row>
    <row r="47" spans="1:9" x14ac:dyDescent="0.4">
      <c r="B47" s="9"/>
      <c r="C47" s="9"/>
      <c r="D47" s="9"/>
      <c r="E47" s="9"/>
      <c r="F47" s="9"/>
      <c r="G47" s="9"/>
      <c r="H47" s="9"/>
      <c r="I47" s="14"/>
    </row>
    <row r="48" spans="1:9" x14ac:dyDescent="0.4">
      <c r="B48" s="9"/>
      <c r="C48" s="9"/>
      <c r="D48" s="9"/>
      <c r="E48" s="9"/>
      <c r="F48" s="9"/>
      <c r="G48" s="9"/>
      <c r="H48" s="9"/>
      <c r="I48" s="14"/>
    </row>
    <row r="49" spans="2:9" x14ac:dyDescent="0.4">
      <c r="B49" s="9"/>
      <c r="C49" s="9"/>
      <c r="D49" s="9"/>
      <c r="E49" s="9"/>
      <c r="F49" s="9"/>
      <c r="G49" s="9"/>
      <c r="H49" s="9"/>
      <c r="I49" s="14"/>
    </row>
    <row r="50" spans="2:9" x14ac:dyDescent="0.4">
      <c r="C50" s="9"/>
      <c r="D50" s="9"/>
      <c r="E50" s="9"/>
      <c r="F50" s="9"/>
      <c r="G50" s="9"/>
      <c r="H50" s="9"/>
      <c r="I50" s="14"/>
    </row>
    <row r="51" spans="2:9" x14ac:dyDescent="0.4">
      <c r="B51" s="5"/>
      <c r="C51" s="5"/>
      <c r="D51" s="5"/>
      <c r="E51" s="5"/>
      <c r="F51" s="5"/>
      <c r="G51" s="5"/>
      <c r="H51" s="5"/>
      <c r="I51" s="14"/>
    </row>
    <row r="52" spans="2:9" x14ac:dyDescent="0.4">
      <c r="I52" s="14"/>
    </row>
    <row r="53" spans="2:9" x14ac:dyDescent="0.4">
      <c r="I53" s="14"/>
    </row>
    <row r="54" spans="2:9" x14ac:dyDescent="0.4">
      <c r="B54" s="1"/>
      <c r="C54" s="1"/>
      <c r="D54" s="1"/>
      <c r="E54" s="1"/>
      <c r="F54" s="1"/>
      <c r="G54" s="1"/>
      <c r="H54" s="1"/>
    </row>
    <row r="55" spans="2:9" x14ac:dyDescent="0.4">
      <c r="B55" s="13"/>
      <c r="C55" s="13"/>
      <c r="D55" s="13"/>
      <c r="E55" s="13"/>
      <c r="F55" s="13"/>
      <c r="G55" s="13"/>
      <c r="H55" s="14"/>
    </row>
    <row r="56" spans="2:9" x14ac:dyDescent="0.4">
      <c r="B56" s="13"/>
      <c r="C56" s="13"/>
      <c r="D56" s="13"/>
      <c r="E56" s="13"/>
      <c r="F56" s="13"/>
      <c r="G56" s="13"/>
      <c r="H56" s="14"/>
      <c r="I56" s="13"/>
    </row>
    <row r="57" spans="2:9" x14ac:dyDescent="0.4">
      <c r="B57" s="13"/>
      <c r="C57" s="13"/>
      <c r="D57" s="13"/>
      <c r="E57" s="13"/>
      <c r="F57" s="13"/>
      <c r="G57" s="13"/>
      <c r="H57" s="14"/>
      <c r="I57" s="13"/>
    </row>
    <row r="58" spans="2:9" x14ac:dyDescent="0.4">
      <c r="B58" s="13"/>
      <c r="C58" s="13"/>
      <c r="D58" s="13"/>
      <c r="E58" s="13"/>
      <c r="F58" s="13"/>
      <c r="G58" s="13"/>
      <c r="H58" s="14"/>
      <c r="I58" s="13"/>
    </row>
    <row r="59" spans="2:9" x14ac:dyDescent="0.4">
      <c r="B59" s="13"/>
      <c r="C59" s="13"/>
      <c r="D59" s="13"/>
      <c r="E59" s="13"/>
      <c r="F59" s="13"/>
      <c r="G59" s="13"/>
      <c r="H59" s="14"/>
      <c r="I59" s="13"/>
    </row>
    <row r="60" spans="2:9" x14ac:dyDescent="0.4">
      <c r="B60" s="13"/>
      <c r="C60" s="13"/>
      <c r="D60" s="13"/>
      <c r="E60" s="13"/>
      <c r="F60" s="13"/>
      <c r="G60" s="13"/>
      <c r="H60" s="14"/>
      <c r="I60" s="13"/>
    </row>
    <row r="61" spans="2:9" x14ac:dyDescent="0.4">
      <c r="B61" s="13"/>
      <c r="C61" s="13"/>
      <c r="D61" s="13"/>
      <c r="E61" s="13"/>
      <c r="F61" s="13"/>
      <c r="G61" s="13"/>
      <c r="H61" s="14"/>
      <c r="I61" s="13"/>
    </row>
    <row r="62" spans="2:9" x14ac:dyDescent="0.4">
      <c r="B62" s="13"/>
      <c r="C62" s="13"/>
      <c r="D62" s="13"/>
      <c r="E62" s="13"/>
      <c r="F62" s="13"/>
      <c r="G62" s="13"/>
      <c r="H62" s="14"/>
      <c r="I62" s="13"/>
    </row>
    <row r="63" spans="2:9" x14ac:dyDescent="0.4">
      <c r="B63" s="13"/>
      <c r="C63" s="13"/>
      <c r="D63" s="13"/>
      <c r="E63" s="13"/>
      <c r="F63" s="13"/>
      <c r="G63" s="13"/>
      <c r="H63" s="14"/>
      <c r="I63" s="13"/>
    </row>
    <row r="64" spans="2:9" x14ac:dyDescent="0.4">
      <c r="B64" s="13"/>
      <c r="C64" s="13"/>
      <c r="D64" s="13"/>
      <c r="E64" s="13"/>
      <c r="F64" s="13"/>
      <c r="G64" s="13"/>
      <c r="H64" s="14"/>
      <c r="I64" s="13"/>
    </row>
    <row r="65" spans="2:9" x14ac:dyDescent="0.4">
      <c r="B65" s="13"/>
      <c r="C65" s="13"/>
      <c r="D65" s="13"/>
      <c r="E65" s="13"/>
      <c r="F65" s="13"/>
      <c r="G65" s="13"/>
      <c r="H65" s="14"/>
      <c r="I65" s="13"/>
    </row>
    <row r="66" spans="2:9" x14ac:dyDescent="0.4">
      <c r="B66" s="13"/>
      <c r="C66" s="13"/>
      <c r="D66" s="13"/>
      <c r="E66" s="13"/>
      <c r="F66" s="13"/>
      <c r="G66" s="13"/>
      <c r="H66" s="14"/>
      <c r="I66" s="13"/>
    </row>
    <row r="67" spans="2:9" x14ac:dyDescent="0.4">
      <c r="B67" s="13"/>
      <c r="C67" s="13"/>
      <c r="D67" s="13"/>
      <c r="E67" s="13"/>
      <c r="F67" s="13"/>
      <c r="G67" s="13"/>
      <c r="H67" s="14"/>
      <c r="I67" s="13"/>
    </row>
    <row r="68" spans="2:9" x14ac:dyDescent="0.4">
      <c r="B68" s="13"/>
      <c r="C68" s="13"/>
      <c r="D68" s="13"/>
      <c r="E68" s="13"/>
      <c r="F68" s="13"/>
      <c r="G68" s="13"/>
      <c r="H68" s="14"/>
      <c r="I68" s="13"/>
    </row>
    <row r="69" spans="2:9" x14ac:dyDescent="0.4">
      <c r="B69" s="13"/>
      <c r="C69" s="13"/>
      <c r="D69" s="13"/>
      <c r="E69" s="13"/>
      <c r="F69" s="13"/>
      <c r="G69" s="13"/>
      <c r="H69" s="14"/>
      <c r="I69" s="13"/>
    </row>
    <row r="70" spans="2:9" x14ac:dyDescent="0.4">
      <c r="I70" s="13"/>
    </row>
    <row r="71" spans="2:9" x14ac:dyDescent="0.4">
      <c r="I71" s="13"/>
    </row>
    <row r="72" spans="2:9" x14ac:dyDescent="0.4">
      <c r="B72" s="13"/>
      <c r="C72" s="13"/>
      <c r="D72" s="13"/>
      <c r="E72" s="13"/>
      <c r="F72" s="13"/>
      <c r="G72" s="13"/>
      <c r="H72" s="13"/>
      <c r="I72" s="13"/>
    </row>
    <row r="73" spans="2:9" x14ac:dyDescent="0.4">
      <c r="B73" s="13"/>
      <c r="C73" s="13"/>
      <c r="D73" s="13"/>
      <c r="E73" s="13"/>
      <c r="F73" s="13"/>
      <c r="G73" s="13"/>
      <c r="H73" s="13"/>
      <c r="I73" s="13"/>
    </row>
    <row r="74" spans="2:9" x14ac:dyDescent="0.4">
      <c r="B74" s="13"/>
      <c r="C74" s="13"/>
      <c r="D74" s="13"/>
      <c r="E74" s="13"/>
      <c r="F74" s="13"/>
      <c r="G74" s="13"/>
      <c r="H74" s="13"/>
      <c r="I74" s="13"/>
    </row>
    <row r="75" spans="2:9" x14ac:dyDescent="0.4">
      <c r="B75" s="13"/>
      <c r="C75" s="13"/>
      <c r="D75" s="13"/>
      <c r="E75" s="13"/>
      <c r="F75" s="13"/>
      <c r="G75" s="13"/>
      <c r="H75" s="13"/>
      <c r="I75" s="13"/>
    </row>
    <row r="76" spans="2:9" x14ac:dyDescent="0.4">
      <c r="B76" s="13"/>
      <c r="C76" s="13"/>
      <c r="D76" s="13"/>
      <c r="E76" s="13"/>
      <c r="F76" s="13"/>
      <c r="G76" s="13"/>
      <c r="H76" s="13"/>
      <c r="I76" s="13"/>
    </row>
    <row r="77" spans="2:9" x14ac:dyDescent="0.4">
      <c r="B77" s="13"/>
      <c r="C77" s="13"/>
      <c r="D77" s="13"/>
      <c r="E77" s="13"/>
      <c r="F77" s="13"/>
      <c r="G77" s="13"/>
      <c r="H77" s="13"/>
      <c r="I77" s="13"/>
    </row>
    <row r="78" spans="2:9" x14ac:dyDescent="0.4">
      <c r="B78" s="13"/>
      <c r="C78" s="13"/>
      <c r="D78" s="13"/>
      <c r="E78" s="13"/>
      <c r="F78" s="13"/>
      <c r="G78" s="13"/>
      <c r="H78" s="13"/>
      <c r="I78" s="13"/>
    </row>
    <row r="79" spans="2:9" x14ac:dyDescent="0.4">
      <c r="B79" s="13"/>
      <c r="C79" s="13"/>
      <c r="D79" s="13"/>
      <c r="E79" s="13"/>
      <c r="F79" s="13"/>
      <c r="G79" s="13"/>
      <c r="H79" s="13"/>
      <c r="I79" s="13"/>
    </row>
    <row r="80" spans="2:9" x14ac:dyDescent="0.4">
      <c r="B80" s="13"/>
      <c r="C80" s="13"/>
      <c r="D80" s="13"/>
      <c r="E80" s="13"/>
      <c r="F80" s="13"/>
      <c r="G80" s="13"/>
      <c r="H80" s="13"/>
      <c r="I80" s="13"/>
    </row>
    <row r="81" spans="2:9" x14ac:dyDescent="0.4">
      <c r="B81" s="13"/>
      <c r="C81" s="13"/>
      <c r="D81" s="13"/>
      <c r="E81" s="13"/>
      <c r="F81" s="13"/>
      <c r="G81" s="13"/>
      <c r="H81" s="13"/>
      <c r="I81" s="13"/>
    </row>
    <row r="82" spans="2:9" x14ac:dyDescent="0.4">
      <c r="B82" s="13"/>
      <c r="C82" s="13"/>
      <c r="D82" s="13"/>
      <c r="E82" s="13"/>
      <c r="F82" s="13"/>
      <c r="G82" s="13"/>
      <c r="H82" s="13"/>
      <c r="I82" s="13"/>
    </row>
    <row r="83" spans="2:9" x14ac:dyDescent="0.4">
      <c r="B83" s="13"/>
      <c r="C83" s="13"/>
      <c r="D83" s="13"/>
      <c r="E83" s="13"/>
      <c r="F83" s="13"/>
      <c r="G83" s="13"/>
      <c r="H83" s="13"/>
      <c r="I83" s="13"/>
    </row>
    <row r="84" spans="2:9" x14ac:dyDescent="0.4">
      <c r="B84" s="13"/>
      <c r="C84" s="13"/>
      <c r="D84" s="13"/>
      <c r="E84" s="13"/>
      <c r="F84" s="13"/>
      <c r="G84" s="13"/>
      <c r="H84" s="13"/>
      <c r="I84" s="13"/>
    </row>
    <row r="85" spans="2:9" x14ac:dyDescent="0.4">
      <c r="B85" s="13"/>
      <c r="C85" s="13"/>
      <c r="D85" s="13"/>
      <c r="E85" s="13"/>
      <c r="F85" s="13"/>
      <c r="G85" s="13"/>
      <c r="H85" s="13"/>
      <c r="I85" s="13"/>
    </row>
    <row r="86" spans="2:9" x14ac:dyDescent="0.4">
      <c r="B86" s="13"/>
      <c r="C86" s="13"/>
      <c r="D86" s="13"/>
      <c r="E86" s="13"/>
      <c r="F86" s="13"/>
      <c r="G86" s="13"/>
      <c r="H86" s="13"/>
      <c r="I86" s="13"/>
    </row>
    <row r="87" spans="2:9" x14ac:dyDescent="0.4">
      <c r="B87" s="13"/>
      <c r="C87" s="13"/>
      <c r="D87" s="13"/>
      <c r="E87" s="13"/>
      <c r="F87" s="13"/>
      <c r="G87" s="13"/>
      <c r="H87" s="13"/>
      <c r="I87" s="13"/>
    </row>
    <row r="88" spans="2:9" x14ac:dyDescent="0.4">
      <c r="B88" s="13"/>
      <c r="C88" s="13"/>
      <c r="D88" s="13"/>
      <c r="E88" s="13"/>
      <c r="F88" s="13"/>
      <c r="G88" s="13"/>
      <c r="H88" s="13"/>
      <c r="I88" s="13"/>
    </row>
    <row r="89" spans="2:9" x14ac:dyDescent="0.4">
      <c r="B89" s="13"/>
      <c r="C89" s="13"/>
      <c r="D89" s="13"/>
      <c r="E89" s="13"/>
      <c r="F89" s="13"/>
      <c r="G89" s="13"/>
      <c r="H89" s="13"/>
    </row>
    <row r="90" spans="2:9" x14ac:dyDescent="0.4">
      <c r="B90" s="13"/>
      <c r="C90" s="13"/>
      <c r="D90" s="13"/>
      <c r="E90" s="13"/>
      <c r="F90" s="13"/>
      <c r="G90" s="13"/>
      <c r="H90" s="13"/>
      <c r="I90" s="1"/>
    </row>
    <row r="91" spans="2:9" x14ac:dyDescent="0.4">
      <c r="B91" s="13"/>
      <c r="C91" s="13"/>
      <c r="D91" s="13"/>
      <c r="E91" s="13"/>
      <c r="F91" s="13"/>
      <c r="G91" s="13"/>
      <c r="H91" s="13"/>
      <c r="I91" s="14"/>
    </row>
    <row r="92" spans="2:9" x14ac:dyDescent="0.4">
      <c r="B92" s="13"/>
      <c r="C92" s="13"/>
      <c r="D92" s="13"/>
      <c r="E92" s="13"/>
      <c r="F92" s="13"/>
      <c r="G92" s="13"/>
      <c r="H92" s="13"/>
      <c r="I92" s="14"/>
    </row>
    <row r="93" spans="2:9" x14ac:dyDescent="0.4">
      <c r="B93" s="13"/>
      <c r="C93" s="13"/>
      <c r="D93" s="13"/>
      <c r="E93" s="13"/>
      <c r="F93" s="13"/>
      <c r="G93" s="13"/>
      <c r="H93" s="13"/>
      <c r="I93" s="14"/>
    </row>
    <row r="94" spans="2:9" x14ac:dyDescent="0.4">
      <c r="B94" s="13"/>
      <c r="C94" s="13"/>
      <c r="D94" s="13"/>
      <c r="E94" s="13"/>
      <c r="F94" s="13"/>
      <c r="G94" s="13"/>
      <c r="H94" s="13"/>
      <c r="I94" s="14"/>
    </row>
    <row r="95" spans="2:9" x14ac:dyDescent="0.4">
      <c r="B95" s="13"/>
      <c r="C95" s="13"/>
      <c r="D95" s="13"/>
      <c r="E95" s="13"/>
      <c r="F95" s="13"/>
      <c r="G95" s="13"/>
      <c r="H95" s="13"/>
      <c r="I95" s="14"/>
    </row>
    <row r="96" spans="2:9" x14ac:dyDescent="0.4">
      <c r="B96" s="13"/>
      <c r="C96" s="13"/>
      <c r="D96" s="13"/>
      <c r="E96" s="13"/>
      <c r="F96" s="13"/>
      <c r="G96" s="13"/>
      <c r="H96" s="13"/>
      <c r="I96" s="14"/>
    </row>
    <row r="97" spans="2:9" x14ac:dyDescent="0.4">
      <c r="B97" s="13"/>
      <c r="C97" s="13"/>
      <c r="D97" s="13"/>
      <c r="E97" s="13"/>
      <c r="F97" s="13"/>
      <c r="G97" s="13"/>
      <c r="H97" s="13"/>
      <c r="I97" s="14"/>
    </row>
    <row r="98" spans="2:9" x14ac:dyDescent="0.4">
      <c r="B98" s="13"/>
      <c r="C98" s="13"/>
      <c r="D98" s="13"/>
      <c r="E98" s="13"/>
      <c r="F98" s="13"/>
      <c r="G98" s="13"/>
      <c r="H98" s="13"/>
      <c r="I98" s="14"/>
    </row>
    <row r="99" spans="2:9" x14ac:dyDescent="0.4">
      <c r="B99" s="13"/>
      <c r="C99" s="13"/>
      <c r="D99" s="13"/>
      <c r="E99" s="13"/>
      <c r="F99" s="13"/>
      <c r="G99" s="13"/>
      <c r="H99" s="13"/>
      <c r="I99" s="14"/>
    </row>
    <row r="100" spans="2:9" x14ac:dyDescent="0.4">
      <c r="B100" s="13"/>
      <c r="C100" s="13"/>
      <c r="D100" s="13"/>
      <c r="E100" s="13"/>
      <c r="F100" s="13"/>
      <c r="G100" s="13"/>
      <c r="H100" s="13"/>
      <c r="I100" s="14"/>
    </row>
    <row r="101" spans="2:9" x14ac:dyDescent="0.4">
      <c r="B101" s="13"/>
      <c r="C101" s="13"/>
      <c r="D101" s="13"/>
      <c r="E101" s="13"/>
      <c r="F101" s="13"/>
      <c r="G101" s="13"/>
      <c r="H101" s="13"/>
      <c r="I101" s="14"/>
    </row>
    <row r="102" spans="2:9" x14ac:dyDescent="0.4">
      <c r="B102" s="13"/>
      <c r="C102" s="13"/>
      <c r="D102" s="13"/>
      <c r="E102" s="13"/>
      <c r="F102" s="13"/>
      <c r="G102" s="13"/>
      <c r="H102" s="13"/>
      <c r="I102" s="14"/>
    </row>
    <row r="103" spans="2:9" x14ac:dyDescent="0.4">
      <c r="B103" s="13"/>
      <c r="C103" s="13"/>
      <c r="D103" s="13"/>
      <c r="E103" s="13"/>
      <c r="F103" s="13"/>
      <c r="G103" s="13"/>
      <c r="H103" s="13"/>
      <c r="I103" s="14"/>
    </row>
    <row r="104" spans="2:9" x14ac:dyDescent="0.4">
      <c r="B104" s="13"/>
      <c r="C104" s="13"/>
      <c r="D104" s="13"/>
      <c r="E104" s="13"/>
      <c r="F104" s="13"/>
      <c r="G104" s="13"/>
      <c r="H104" s="13"/>
      <c r="I104" s="14"/>
    </row>
    <row r="105" spans="2:9" x14ac:dyDescent="0.4">
      <c r="I105" s="14"/>
    </row>
    <row r="106" spans="2:9" x14ac:dyDescent="0.4">
      <c r="B106" s="1"/>
      <c r="C106" s="1"/>
      <c r="D106" s="1"/>
      <c r="E106" s="1"/>
      <c r="F106" s="1"/>
      <c r="G106" s="1"/>
      <c r="H106" s="1"/>
      <c r="I106" s="22"/>
    </row>
    <row r="107" spans="2:9" x14ac:dyDescent="0.4">
      <c r="B107" s="13"/>
      <c r="C107" s="13"/>
      <c r="D107" s="13"/>
      <c r="E107" s="13"/>
      <c r="F107" s="13"/>
      <c r="G107" s="13"/>
      <c r="H107" s="14"/>
      <c r="I107" s="23"/>
    </row>
    <row r="108" spans="2:9" x14ac:dyDescent="0.4">
      <c r="B108" s="13"/>
      <c r="C108" s="13"/>
      <c r="D108" s="13"/>
      <c r="E108" s="13"/>
      <c r="F108" s="13"/>
      <c r="G108" s="13"/>
      <c r="H108" s="14"/>
      <c r="I108" s="23"/>
    </row>
    <row r="109" spans="2:9" x14ac:dyDescent="0.4">
      <c r="B109" s="13"/>
      <c r="C109" s="13"/>
      <c r="D109" s="13"/>
      <c r="E109" s="13"/>
      <c r="F109" s="13"/>
      <c r="G109" s="13"/>
      <c r="H109" s="14"/>
      <c r="I109" s="23"/>
    </row>
    <row r="110" spans="2:9" x14ac:dyDescent="0.4">
      <c r="B110" s="13"/>
      <c r="C110" s="13"/>
      <c r="D110" s="13"/>
      <c r="E110" s="13"/>
      <c r="F110" s="13"/>
      <c r="G110" s="13"/>
      <c r="H110" s="14"/>
      <c r="I110" s="22"/>
    </row>
    <row r="111" spans="2:9" x14ac:dyDescent="0.4">
      <c r="B111" s="13"/>
      <c r="C111" s="13"/>
      <c r="D111" s="13"/>
      <c r="E111" s="13"/>
      <c r="F111" s="13"/>
      <c r="G111" s="13"/>
      <c r="H111" s="14"/>
      <c r="I111" s="23"/>
    </row>
    <row r="112" spans="2:9" x14ac:dyDescent="0.4">
      <c r="B112" s="13"/>
      <c r="C112" s="13"/>
      <c r="D112" s="13"/>
      <c r="E112" s="13"/>
      <c r="F112" s="13"/>
      <c r="G112" s="13"/>
      <c r="H112" s="14"/>
      <c r="I112" s="23"/>
    </row>
    <row r="113" spans="2:9" x14ac:dyDescent="0.4">
      <c r="B113" s="13"/>
      <c r="C113" s="13"/>
      <c r="D113" s="13"/>
      <c r="E113" s="13"/>
      <c r="F113" s="13"/>
      <c r="G113" s="13"/>
      <c r="H113" s="14"/>
      <c r="I113" s="23"/>
    </row>
    <row r="114" spans="2:9" x14ac:dyDescent="0.4">
      <c r="B114" s="13"/>
      <c r="C114" s="13"/>
      <c r="D114" s="13"/>
      <c r="E114" s="13"/>
      <c r="F114" s="13"/>
      <c r="G114" s="13"/>
      <c r="H114" s="14"/>
      <c r="I114" s="23"/>
    </row>
    <row r="115" spans="2:9" x14ac:dyDescent="0.4">
      <c r="B115" s="13"/>
      <c r="C115" s="13"/>
      <c r="D115" s="13"/>
      <c r="E115" s="13"/>
      <c r="F115" s="13"/>
      <c r="G115" s="13"/>
      <c r="H115" s="14"/>
      <c r="I115" s="23"/>
    </row>
    <row r="116" spans="2:9" x14ac:dyDescent="0.4">
      <c r="B116" s="13"/>
      <c r="C116" s="13"/>
      <c r="D116" s="13"/>
      <c r="E116" s="13"/>
      <c r="F116" s="13"/>
      <c r="G116" s="13"/>
      <c r="H116" s="14"/>
      <c r="I116" s="23"/>
    </row>
    <row r="117" spans="2:9" x14ac:dyDescent="0.4">
      <c r="B117" s="13"/>
      <c r="C117" s="13"/>
      <c r="D117" s="13"/>
      <c r="E117" s="13"/>
      <c r="F117" s="13"/>
      <c r="G117" s="13"/>
      <c r="H117" s="14"/>
      <c r="I117" s="23"/>
    </row>
    <row r="118" spans="2:9" x14ac:dyDescent="0.4">
      <c r="B118" s="13"/>
      <c r="C118" s="13"/>
      <c r="D118" s="13"/>
      <c r="E118" s="13"/>
      <c r="F118" s="13"/>
      <c r="G118" s="13"/>
      <c r="H118" s="14"/>
      <c r="I118" s="23"/>
    </row>
    <row r="119" spans="2:9" x14ac:dyDescent="0.4">
      <c r="B119" s="13"/>
      <c r="C119" s="13"/>
      <c r="D119" s="13"/>
      <c r="E119" s="13"/>
      <c r="F119" s="13"/>
      <c r="G119" s="13"/>
      <c r="H119" s="14"/>
      <c r="I119" s="23"/>
    </row>
    <row r="120" spans="2:9" x14ac:dyDescent="0.4">
      <c r="B120" s="13"/>
      <c r="C120" s="13"/>
      <c r="D120" s="13"/>
      <c r="E120" s="13"/>
      <c r="F120" s="13"/>
      <c r="G120" s="13"/>
      <c r="H120" s="14"/>
      <c r="I120" s="23"/>
    </row>
    <row r="121" spans="2:9" x14ac:dyDescent="0.4">
      <c r="B121" s="13"/>
      <c r="C121" s="13"/>
      <c r="D121" s="13"/>
      <c r="E121" s="13"/>
      <c r="F121" s="13"/>
      <c r="G121" s="13"/>
      <c r="H121" s="14"/>
      <c r="I121" s="23"/>
    </row>
    <row r="122" spans="2:9" x14ac:dyDescent="0.4">
      <c r="B122" s="21"/>
      <c r="C122" s="21"/>
      <c r="D122" s="21"/>
      <c r="E122" s="21"/>
      <c r="F122" s="21"/>
      <c r="G122" s="21"/>
      <c r="H122" s="22"/>
      <c r="I122" s="23"/>
    </row>
    <row r="123" spans="2:9" x14ac:dyDescent="0.4">
      <c r="B123" s="23"/>
      <c r="C123" s="23"/>
      <c r="D123" s="23"/>
      <c r="E123" s="23"/>
      <c r="F123" s="23"/>
      <c r="G123" s="23"/>
      <c r="H123" s="23"/>
    </row>
    <row r="124" spans="2:9" x14ac:dyDescent="0.4">
      <c r="B124" s="23"/>
      <c r="C124" s="23"/>
      <c r="D124" s="24"/>
      <c r="E124" s="24"/>
      <c r="F124" s="24"/>
      <c r="G124" s="23"/>
      <c r="H124" s="23"/>
    </row>
    <row r="125" spans="2:9" x14ac:dyDescent="0.4">
      <c r="B125" s="23"/>
      <c r="C125" s="23"/>
      <c r="D125" s="24"/>
      <c r="E125" s="24"/>
      <c r="F125" s="24"/>
      <c r="G125" s="23"/>
      <c r="H125" s="23"/>
    </row>
    <row r="126" spans="2:9" x14ac:dyDescent="0.4">
      <c r="B126" s="23"/>
      <c r="C126" s="23"/>
      <c r="D126" s="23"/>
      <c r="E126" s="23"/>
      <c r="F126" s="23"/>
      <c r="G126" s="23"/>
      <c r="H126" s="22"/>
    </row>
    <row r="127" spans="2:9" x14ac:dyDescent="0.4">
      <c r="B127" s="23"/>
      <c r="C127" s="23"/>
      <c r="D127" s="3"/>
      <c r="E127" s="4"/>
      <c r="F127" s="3"/>
      <c r="G127" s="23"/>
      <c r="H127" s="23"/>
    </row>
    <row r="128" spans="2:9" x14ac:dyDescent="0.4">
      <c r="B128" s="23"/>
      <c r="C128" s="23"/>
      <c r="D128" s="23"/>
      <c r="E128" s="25"/>
      <c r="F128" s="23"/>
      <c r="G128" s="23"/>
      <c r="H128" s="23"/>
    </row>
    <row r="129" spans="2:8" x14ac:dyDescent="0.4">
      <c r="B129" s="23"/>
      <c r="C129" s="23"/>
      <c r="D129" s="23"/>
      <c r="E129" s="25"/>
      <c r="F129" s="23"/>
      <c r="G129" s="23"/>
      <c r="H129" s="23"/>
    </row>
    <row r="130" spans="2:8" x14ac:dyDescent="0.4">
      <c r="B130" s="23"/>
      <c r="C130" s="23"/>
      <c r="D130" s="23"/>
      <c r="E130" s="25"/>
      <c r="F130" s="23"/>
      <c r="G130" s="23"/>
      <c r="H130" s="23"/>
    </row>
    <row r="131" spans="2:8" x14ac:dyDescent="0.4">
      <c r="B131" s="23"/>
      <c r="C131" s="23"/>
      <c r="D131" s="23"/>
      <c r="E131" s="25"/>
      <c r="F131" s="23"/>
      <c r="G131" s="23"/>
      <c r="H131" s="23"/>
    </row>
    <row r="132" spans="2:8" x14ac:dyDescent="0.4">
      <c r="B132" s="23"/>
      <c r="C132" s="23"/>
      <c r="D132" s="23"/>
      <c r="E132" s="25"/>
      <c r="F132" s="23"/>
      <c r="G132" s="23"/>
      <c r="H132" s="23"/>
    </row>
    <row r="133" spans="2:8" x14ac:dyDescent="0.4">
      <c r="B133" s="23"/>
      <c r="C133" s="23"/>
      <c r="D133" s="23"/>
      <c r="E133" s="25"/>
      <c r="F133" s="23"/>
      <c r="G133" s="23"/>
      <c r="H133" s="23"/>
    </row>
    <row r="134" spans="2:8" x14ac:dyDescent="0.4">
      <c r="B134" s="23"/>
      <c r="C134" s="23"/>
      <c r="D134" s="23"/>
      <c r="E134" s="25"/>
      <c r="F134" s="23"/>
      <c r="G134" s="23"/>
      <c r="H134" s="23"/>
    </row>
    <row r="135" spans="2:8" x14ac:dyDescent="0.4">
      <c r="B135" s="23"/>
      <c r="C135" s="23"/>
      <c r="D135" s="23"/>
      <c r="E135" s="25"/>
      <c r="F135" s="23"/>
      <c r="G135" s="23"/>
      <c r="H135" s="23"/>
    </row>
    <row r="136" spans="2:8" x14ac:dyDescent="0.4">
      <c r="B136" s="23"/>
      <c r="C136" s="23"/>
      <c r="D136" s="23"/>
      <c r="E136" s="23"/>
      <c r="F136" s="23"/>
      <c r="G136" s="23"/>
      <c r="H136" s="23"/>
    </row>
    <row r="137" spans="2:8" x14ac:dyDescent="0.4">
      <c r="B137" s="23"/>
      <c r="C137" s="23"/>
      <c r="D137" s="23"/>
      <c r="E137" s="23"/>
      <c r="F137" s="23"/>
      <c r="G137" s="23"/>
      <c r="H137" s="23"/>
    </row>
    <row r="138" spans="2:8" x14ac:dyDescent="0.4">
      <c r="B138" s="21"/>
      <c r="C138" s="21"/>
      <c r="D138" s="23"/>
      <c r="E138" s="23"/>
      <c r="F138" s="23"/>
      <c r="G138" s="23"/>
      <c r="H138" s="23"/>
    </row>
    <row r="139" spans="2:8" ht="15.4" x14ac:dyDescent="0.4">
      <c r="B139" s="2"/>
      <c r="C139" s="13"/>
    </row>
    <row r="140" spans="2:8" ht="15.4" x14ac:dyDescent="0.4">
      <c r="B140" s="2"/>
      <c r="C140" s="13"/>
    </row>
    <row r="141" spans="2:8" x14ac:dyDescent="0.4">
      <c r="B141" s="15"/>
      <c r="C141" s="13"/>
    </row>
    <row r="143" spans="2:8" x14ac:dyDescent="0.4">
      <c r="B143" s="18"/>
      <c r="C143" s="19"/>
      <c r="D143" s="19"/>
      <c r="E143" s="19"/>
    </row>
  </sheetData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CC689-2D19-40EC-BBAC-69D48D508B64}">
  <sheetPr>
    <pageSetUpPr autoPageBreaks="0"/>
  </sheetPr>
  <dimension ref="A1:I143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13" style="6" customWidth="1"/>
    <col min="3" max="3" width="11.140625" style="6" customWidth="1"/>
    <col min="4" max="4" width="11.85546875" style="6" customWidth="1"/>
    <col min="5" max="5" width="11.140625" style="6" customWidth="1"/>
    <col min="6" max="9" width="10.28515625" style="6" customWidth="1"/>
    <col min="10" max="10" width="1.85546875" style="6" customWidth="1"/>
    <col min="11" max="16384" width="8.85546875" style="6"/>
  </cols>
  <sheetData>
    <row r="1" spans="2:9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  <c r="I1" s="8"/>
    </row>
    <row r="2" spans="2:9" ht="15" customHeight="1" x14ac:dyDescent="0.4">
      <c r="B2" s="60" t="s">
        <v>76</v>
      </c>
      <c r="C2" s="8"/>
      <c r="D2" s="8"/>
      <c r="E2" s="8"/>
      <c r="F2" s="8"/>
      <c r="G2" s="8"/>
      <c r="H2" s="8"/>
      <c r="I2" s="8"/>
    </row>
    <row r="3" spans="2:9" ht="15" customHeight="1" x14ac:dyDescent="0.4">
      <c r="B3" s="5"/>
      <c r="C3" s="5"/>
      <c r="D3" s="5"/>
      <c r="E3" s="5"/>
      <c r="F3" s="5"/>
      <c r="G3" s="5"/>
      <c r="H3" s="5"/>
      <c r="I3" s="5"/>
    </row>
    <row r="4" spans="2:9" ht="15" customHeight="1" x14ac:dyDescent="0.4">
      <c r="B4" s="10" t="s">
        <v>82</v>
      </c>
      <c r="C4" s="8"/>
      <c r="D4" s="8"/>
      <c r="E4" s="8"/>
      <c r="F4" s="8"/>
      <c r="G4" s="8"/>
      <c r="H4" s="8"/>
      <c r="I4" s="8"/>
    </row>
    <row r="5" spans="2:9" ht="15" customHeight="1" x14ac:dyDescent="0.4">
      <c r="B5" s="9"/>
      <c r="C5" s="8"/>
      <c r="D5" s="8"/>
      <c r="E5" s="8"/>
      <c r="F5" s="8"/>
      <c r="G5" s="8"/>
      <c r="H5" s="8"/>
      <c r="I5" s="8"/>
    </row>
    <row r="6" spans="2:9" ht="15" customHeight="1" x14ac:dyDescent="0.4">
      <c r="B6" s="29" t="str">
        <f>'Exhibit 1'!B6</f>
        <v>STATE GROUP 1</v>
      </c>
      <c r="C6" s="30"/>
      <c r="D6" s="30"/>
      <c r="E6" s="30"/>
      <c r="F6" s="30"/>
      <c r="G6" s="30"/>
      <c r="H6" s="30"/>
      <c r="I6" s="30"/>
    </row>
    <row r="7" spans="2:9" ht="15" customHeight="1" x14ac:dyDescent="0.4">
      <c r="B7" s="5"/>
      <c r="C7" s="5"/>
      <c r="D7" s="5"/>
      <c r="E7" s="5"/>
      <c r="F7" s="5"/>
      <c r="G7" s="5"/>
      <c r="H7" s="5"/>
      <c r="I7" s="5"/>
    </row>
    <row r="8" spans="2:9" ht="15" customHeight="1" x14ac:dyDescent="0.4">
      <c r="B8" s="10" t="s">
        <v>85</v>
      </c>
      <c r="C8" s="8"/>
      <c r="D8" s="8"/>
      <c r="E8" s="8"/>
      <c r="F8" s="8"/>
      <c r="G8" s="8"/>
      <c r="H8" s="8"/>
      <c r="I8" s="8"/>
    </row>
    <row r="9" spans="2:9" ht="15" customHeight="1" x14ac:dyDescent="0.4">
      <c r="B9" s="5"/>
      <c r="C9" s="5"/>
      <c r="D9" s="5"/>
      <c r="E9" s="5"/>
      <c r="F9" s="5"/>
      <c r="G9" s="5"/>
      <c r="H9" s="5"/>
      <c r="I9" s="5"/>
    </row>
    <row r="10" spans="2:9" ht="17.25" customHeight="1" x14ac:dyDescent="0.4">
      <c r="B10" s="5" t="s">
        <v>8</v>
      </c>
      <c r="C10" s="5" t="s">
        <v>55</v>
      </c>
      <c r="D10" s="5" t="s">
        <v>9</v>
      </c>
      <c r="E10" s="5" t="s">
        <v>10</v>
      </c>
      <c r="F10" s="5" t="s">
        <v>11</v>
      </c>
      <c r="G10" s="5" t="s">
        <v>12</v>
      </c>
      <c r="H10" s="5" t="s">
        <v>56</v>
      </c>
      <c r="I10" s="5" t="s">
        <v>73</v>
      </c>
    </row>
    <row r="11" spans="2:9" ht="17.25" customHeight="1" x14ac:dyDescent="0.4">
      <c r="B11" s="5"/>
      <c r="C11" s="5"/>
      <c r="D11" s="5"/>
      <c r="E11" s="5"/>
      <c r="F11" s="5"/>
      <c r="G11" s="5"/>
      <c r="H11" s="6" t="s">
        <v>71</v>
      </c>
      <c r="I11" s="6" t="s">
        <v>74</v>
      </c>
    </row>
    <row r="12" spans="2:9" x14ac:dyDescent="0.4">
      <c r="B12" s="6" t="s">
        <v>2</v>
      </c>
      <c r="C12" s="6" t="s">
        <v>13</v>
      </c>
      <c r="H12" s="6" t="s">
        <v>61</v>
      </c>
      <c r="I12" s="6" t="s">
        <v>61</v>
      </c>
    </row>
    <row r="13" spans="2:9" x14ac:dyDescent="0.4">
      <c r="B13" s="6" t="s">
        <v>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3</v>
      </c>
      <c r="I13" s="6" t="s">
        <v>3</v>
      </c>
    </row>
    <row r="14" spans="2:9" x14ac:dyDescent="0.4">
      <c r="B14" s="1" t="s">
        <v>6</v>
      </c>
      <c r="C14" s="1" t="s">
        <v>19</v>
      </c>
      <c r="D14" s="1" t="s">
        <v>20</v>
      </c>
      <c r="E14" s="1" t="s">
        <v>20</v>
      </c>
      <c r="F14" s="1" t="s">
        <v>21</v>
      </c>
      <c r="G14" s="1" t="s">
        <v>21</v>
      </c>
      <c r="H14" s="1" t="s">
        <v>72</v>
      </c>
      <c r="I14" s="1" t="s">
        <v>72</v>
      </c>
    </row>
    <row r="15" spans="2:9" x14ac:dyDescent="0.4">
      <c r="B15" s="27">
        <v>100</v>
      </c>
      <c r="C15" s="32">
        <f t="shared" ref="C15:C28" si="0">ROUND(SUMPRODUCT((1-EXP((-1/MeansXH)*1000*B15))*MeansXH,WeightsXH),0)</f>
        <v>13290</v>
      </c>
      <c r="D15" s="32">
        <f>'Exhibit 11'!$H$34</f>
        <v>1651</v>
      </c>
      <c r="E15" s="32">
        <f>ROUND((C15+D15)*RIGHT('Exhibit 12'!$C$44,6),0)</f>
        <v>1270</v>
      </c>
      <c r="F15" s="107">
        <v>106</v>
      </c>
      <c r="G15" s="32">
        <v>126</v>
      </c>
      <c r="H15" s="12">
        <f t="shared" ref="H15:H28" si="1">ROUND((C15+D15+E15+F15+G15)/($C$15+$D$15+$E$15+$F$15+$G$15),2)</f>
        <v>1</v>
      </c>
      <c r="I15" s="12">
        <f>H15</f>
        <v>1</v>
      </c>
    </row>
    <row r="16" spans="2:9" x14ac:dyDescent="0.4">
      <c r="B16" s="27">
        <v>250</v>
      </c>
      <c r="C16" s="32">
        <f t="shared" si="0"/>
        <v>16811</v>
      </c>
      <c r="D16" s="32">
        <f>'Exhibit 11'!$H$34</f>
        <v>1651</v>
      </c>
      <c r="E16" s="32">
        <f>ROUND((C16+D16)*RIGHT('Exhibit 12'!$C$44,6),0)</f>
        <v>1569</v>
      </c>
      <c r="F16" s="107">
        <v>289</v>
      </c>
      <c r="G16" s="32">
        <v>160</v>
      </c>
      <c r="H16" s="12">
        <f t="shared" si="1"/>
        <v>1.25</v>
      </c>
      <c r="I16" s="12">
        <f t="shared" ref="I16:I28" si="2">H16</f>
        <v>1.25</v>
      </c>
    </row>
    <row r="17" spans="2:9" x14ac:dyDescent="0.4">
      <c r="B17" s="27">
        <v>300</v>
      </c>
      <c r="C17" s="32">
        <f t="shared" si="0"/>
        <v>17570</v>
      </c>
      <c r="D17" s="32">
        <f>'Exhibit 11'!$H$34</f>
        <v>1651</v>
      </c>
      <c r="E17" s="32">
        <f>ROUND((C17+D17)*RIGHT('Exhibit 12'!$C$44,6),0)</f>
        <v>1634</v>
      </c>
      <c r="F17" s="107">
        <v>355</v>
      </c>
      <c r="G17" s="32">
        <v>167</v>
      </c>
      <c r="H17" s="12">
        <f t="shared" si="1"/>
        <v>1.3</v>
      </c>
      <c r="I17" s="12">
        <f t="shared" si="2"/>
        <v>1.3</v>
      </c>
    </row>
    <row r="18" spans="2:9" x14ac:dyDescent="0.4">
      <c r="B18" s="27">
        <v>400</v>
      </c>
      <c r="C18" s="32">
        <f t="shared" si="0"/>
        <v>18838</v>
      </c>
      <c r="D18" s="32">
        <f>'Exhibit 11'!$H$34</f>
        <v>1651</v>
      </c>
      <c r="E18" s="32">
        <f>ROUND((C18+D18)*RIGHT('Exhibit 12'!$C$44,6),0)</f>
        <v>1742</v>
      </c>
      <c r="F18" s="107">
        <v>494</v>
      </c>
      <c r="G18" s="32">
        <v>179</v>
      </c>
      <c r="H18" s="12">
        <f t="shared" si="1"/>
        <v>1.39</v>
      </c>
      <c r="I18" s="12">
        <f t="shared" si="2"/>
        <v>1.39</v>
      </c>
    </row>
    <row r="19" spans="2:9" x14ac:dyDescent="0.4">
      <c r="B19" s="27">
        <v>500</v>
      </c>
      <c r="C19" s="32">
        <f t="shared" si="0"/>
        <v>19875</v>
      </c>
      <c r="D19" s="32">
        <f>'Exhibit 11'!$H$34</f>
        <v>1651</v>
      </c>
      <c r="E19" s="32">
        <f>ROUND((C19+D19)*RIGHT('Exhibit 12'!$C$44,6),0)</f>
        <v>1830</v>
      </c>
      <c r="F19" s="107">
        <v>641</v>
      </c>
      <c r="G19" s="32">
        <v>189</v>
      </c>
      <c r="H19" s="12">
        <f t="shared" si="1"/>
        <v>1.47</v>
      </c>
      <c r="I19" s="12">
        <f t="shared" si="2"/>
        <v>1.47</v>
      </c>
    </row>
    <row r="20" spans="2:9" x14ac:dyDescent="0.4">
      <c r="B20" s="27">
        <v>750</v>
      </c>
      <c r="C20" s="32">
        <f t="shared" si="0"/>
        <v>21811</v>
      </c>
      <c r="D20" s="32">
        <f>'Exhibit 11'!$H$34</f>
        <v>1651</v>
      </c>
      <c r="E20" s="32">
        <f>ROUND((C20+D20)*RIGHT('Exhibit 12'!$C$44,6),0)</f>
        <v>1994</v>
      </c>
      <c r="F20" s="107">
        <v>1018</v>
      </c>
      <c r="G20" s="32">
        <v>208</v>
      </c>
      <c r="H20" s="12">
        <f t="shared" si="1"/>
        <v>1.62</v>
      </c>
      <c r="I20" s="12">
        <f t="shared" si="2"/>
        <v>1.62</v>
      </c>
    </row>
    <row r="21" spans="2:9" x14ac:dyDescent="0.4">
      <c r="B21" s="27">
        <v>1000</v>
      </c>
      <c r="C21" s="32">
        <f t="shared" si="0"/>
        <v>23160</v>
      </c>
      <c r="D21" s="32">
        <f>'Exhibit 11'!$H$34</f>
        <v>1651</v>
      </c>
      <c r="E21" s="32">
        <f>ROUND((C21+D21)*RIGHT('Exhibit 12'!$C$44,6),0)</f>
        <v>2109</v>
      </c>
      <c r="F21" s="107">
        <v>1387</v>
      </c>
      <c r="G21" s="32">
        <v>221</v>
      </c>
      <c r="H21" s="12">
        <f t="shared" si="1"/>
        <v>1.73</v>
      </c>
      <c r="I21" s="12">
        <f t="shared" si="2"/>
        <v>1.73</v>
      </c>
    </row>
    <row r="22" spans="2:9" x14ac:dyDescent="0.4">
      <c r="B22" s="27">
        <v>1500</v>
      </c>
      <c r="C22" s="32">
        <f t="shared" si="0"/>
        <v>24963</v>
      </c>
      <c r="D22" s="32">
        <f>'Exhibit 11'!$H$34</f>
        <v>1651</v>
      </c>
      <c r="E22" s="32">
        <f>ROUND((C22+D22)*RIGHT('Exhibit 12'!$C$44,6),0)</f>
        <v>2262</v>
      </c>
      <c r="F22" s="107">
        <v>2087</v>
      </c>
      <c r="G22" s="32">
        <v>238</v>
      </c>
      <c r="H22" s="12">
        <f t="shared" si="1"/>
        <v>1.9</v>
      </c>
      <c r="I22" s="12">
        <f t="shared" si="2"/>
        <v>1.9</v>
      </c>
    </row>
    <row r="23" spans="2:9" x14ac:dyDescent="0.4">
      <c r="B23" s="27">
        <v>2000</v>
      </c>
      <c r="C23" s="32">
        <f t="shared" si="0"/>
        <v>26173</v>
      </c>
      <c r="D23" s="32">
        <f>'Exhibit 11'!$H$34</f>
        <v>1651</v>
      </c>
      <c r="E23" s="32">
        <f>ROUND((C23+D23)*RIGHT('Exhibit 12'!$C$44,6),0)</f>
        <v>2365</v>
      </c>
      <c r="F23" s="107">
        <v>2750</v>
      </c>
      <c r="G23" s="32">
        <v>250</v>
      </c>
      <c r="H23" s="12">
        <f t="shared" si="1"/>
        <v>2.02</v>
      </c>
      <c r="I23" s="12">
        <f t="shared" si="2"/>
        <v>2.02</v>
      </c>
    </row>
    <row r="24" spans="2:9" x14ac:dyDescent="0.4">
      <c r="B24" s="27">
        <v>2500</v>
      </c>
      <c r="C24" s="32">
        <f t="shared" si="0"/>
        <v>27077</v>
      </c>
      <c r="D24" s="32">
        <f>'Exhibit 11'!$H$34</f>
        <v>1651</v>
      </c>
      <c r="E24" s="32">
        <f>ROUND((C24+D24)*RIGHT('Exhibit 12'!$C$44,6),0)</f>
        <v>2442</v>
      </c>
      <c r="F24" s="107">
        <v>3389</v>
      </c>
      <c r="G24" s="32">
        <v>259</v>
      </c>
      <c r="H24" s="12">
        <f t="shared" si="1"/>
        <v>2.12</v>
      </c>
      <c r="I24" s="12">
        <f t="shared" si="2"/>
        <v>2.12</v>
      </c>
    </row>
    <row r="25" spans="2:9" x14ac:dyDescent="0.4">
      <c r="B25" s="27">
        <v>3000</v>
      </c>
      <c r="C25" s="32">
        <f t="shared" si="0"/>
        <v>27795</v>
      </c>
      <c r="D25" s="32">
        <f>'Exhibit 11'!$H$34</f>
        <v>1651</v>
      </c>
      <c r="E25" s="32">
        <f>ROUND((C25+D25)*RIGHT('Exhibit 12'!$C$44,6),0)</f>
        <v>2503</v>
      </c>
      <c r="F25" s="107">
        <v>4010</v>
      </c>
      <c r="G25" s="32">
        <v>266</v>
      </c>
      <c r="H25" s="12">
        <f t="shared" si="1"/>
        <v>2.2000000000000002</v>
      </c>
      <c r="I25" s="12">
        <f t="shared" si="2"/>
        <v>2.2000000000000002</v>
      </c>
    </row>
    <row r="26" spans="2:9" x14ac:dyDescent="0.4">
      <c r="B26" s="27">
        <v>5000</v>
      </c>
      <c r="C26" s="32">
        <f t="shared" si="0"/>
        <v>29703</v>
      </c>
      <c r="D26" s="32">
        <f>'Exhibit 11'!$H$34</f>
        <v>1651</v>
      </c>
      <c r="E26" s="32">
        <f>ROUND((C26+D26)*RIGHT('Exhibit 12'!$C$44,6),0)</f>
        <v>2665</v>
      </c>
      <c r="F26" s="107">
        <v>6360</v>
      </c>
      <c r="G26" s="32">
        <v>284</v>
      </c>
      <c r="H26" s="12">
        <f t="shared" si="1"/>
        <v>2.4700000000000002</v>
      </c>
      <c r="I26" s="12">
        <f t="shared" si="2"/>
        <v>2.4700000000000002</v>
      </c>
    </row>
    <row r="27" spans="2:9" x14ac:dyDescent="0.4">
      <c r="B27" s="27">
        <v>7500</v>
      </c>
      <c r="C27" s="32">
        <f t="shared" si="0"/>
        <v>31117</v>
      </c>
      <c r="D27" s="32">
        <f>'Exhibit 11'!$H$34</f>
        <v>1651</v>
      </c>
      <c r="E27" s="32">
        <f>ROUND((C27+D27)*RIGHT('Exhibit 12'!$C$44,6),0)</f>
        <v>2785</v>
      </c>
      <c r="F27" s="107">
        <v>9105</v>
      </c>
      <c r="G27" s="32">
        <v>298</v>
      </c>
      <c r="H27" s="12">
        <f t="shared" si="1"/>
        <v>2.73</v>
      </c>
      <c r="I27" s="12">
        <f t="shared" si="2"/>
        <v>2.73</v>
      </c>
    </row>
    <row r="28" spans="2:9" x14ac:dyDescent="0.4">
      <c r="B28" s="27">
        <v>10000</v>
      </c>
      <c r="C28" s="32">
        <f t="shared" si="0"/>
        <v>32070</v>
      </c>
      <c r="D28" s="32">
        <f>'Exhibit 11'!$H$34</f>
        <v>1651</v>
      </c>
      <c r="E28" s="32">
        <f>ROUND((C28+D28)*RIGHT('Exhibit 12'!$C$44,6),0)</f>
        <v>2866</v>
      </c>
      <c r="F28" s="107">
        <v>11714</v>
      </c>
      <c r="G28" s="32">
        <v>307</v>
      </c>
      <c r="H28" s="12">
        <f t="shared" si="1"/>
        <v>2.96</v>
      </c>
      <c r="I28" s="12">
        <f t="shared" si="2"/>
        <v>2.96</v>
      </c>
    </row>
    <row r="29" spans="2:9" x14ac:dyDescent="0.4">
      <c r="B29" s="13"/>
      <c r="C29" s="13"/>
      <c r="D29" s="13"/>
      <c r="E29" s="13"/>
      <c r="F29" s="13"/>
      <c r="G29" s="13"/>
      <c r="H29" s="14"/>
      <c r="I29" s="14"/>
    </row>
    <row r="30" spans="2:9" x14ac:dyDescent="0.4">
      <c r="B30" s="13"/>
      <c r="C30" s="13"/>
      <c r="D30" s="13"/>
      <c r="E30" s="13"/>
      <c r="F30" s="13"/>
      <c r="G30" s="13"/>
      <c r="H30" s="14"/>
    </row>
    <row r="31" spans="2:9" x14ac:dyDescent="0.4">
      <c r="B31" s="13"/>
      <c r="C31" s="13"/>
      <c r="D31" s="13"/>
      <c r="E31" s="13"/>
      <c r="F31" s="13"/>
      <c r="G31" s="13"/>
      <c r="H31" s="14"/>
    </row>
    <row r="32" spans="2:9" x14ac:dyDescent="0.4">
      <c r="D32" s="9"/>
      <c r="E32" s="9"/>
      <c r="F32" s="9"/>
    </row>
    <row r="36" spans="1:9" ht="15.4" x14ac:dyDescent="0.4">
      <c r="A36" s="17" t="s">
        <v>42</v>
      </c>
      <c r="B36" s="28" t="s">
        <v>220</v>
      </c>
    </row>
    <row r="37" spans="1:9" x14ac:dyDescent="0.4">
      <c r="B37" s="15" t="s">
        <v>181</v>
      </c>
    </row>
    <row r="38" spans="1:9" x14ac:dyDescent="0.4">
      <c r="B38" s="15"/>
    </row>
    <row r="39" spans="1:9" ht="15.4" x14ac:dyDescent="0.4">
      <c r="A39" s="17" t="s">
        <v>54</v>
      </c>
      <c r="B39" s="15" t="s">
        <v>182</v>
      </c>
    </row>
    <row r="40" spans="1:9" x14ac:dyDescent="0.4">
      <c r="B40" s="15" t="s">
        <v>183</v>
      </c>
    </row>
    <row r="41" spans="1:9" x14ac:dyDescent="0.4">
      <c r="B41" s="13"/>
      <c r="C41" s="13"/>
      <c r="D41" s="13"/>
      <c r="E41" s="13"/>
      <c r="F41" s="13"/>
      <c r="G41" s="13"/>
      <c r="H41" s="14"/>
      <c r="I41" s="14"/>
    </row>
    <row r="42" spans="1:9" x14ac:dyDescent="0.4">
      <c r="B42" s="103" t="s">
        <v>75</v>
      </c>
      <c r="C42" s="13"/>
      <c r="D42" s="13"/>
      <c r="E42" s="13"/>
      <c r="F42" s="13"/>
      <c r="G42" s="13"/>
      <c r="H42" s="14"/>
      <c r="I42" s="14"/>
    </row>
    <row r="43" spans="1:9" x14ac:dyDescent="0.4">
      <c r="F43" s="16"/>
      <c r="G43" s="16"/>
      <c r="H43" s="20"/>
      <c r="I43" s="14"/>
    </row>
    <row r="44" spans="1:9" x14ac:dyDescent="0.4">
      <c r="F44" s="16"/>
      <c r="G44" s="16"/>
      <c r="H44" s="20"/>
      <c r="I44" s="14"/>
    </row>
    <row r="45" spans="1:9" x14ac:dyDescent="0.4">
      <c r="B45" s="9"/>
      <c r="C45" s="9"/>
      <c r="D45" s="9"/>
      <c r="E45" s="9"/>
      <c r="F45" s="9"/>
      <c r="G45" s="9"/>
      <c r="H45" s="9"/>
      <c r="I45" s="14"/>
    </row>
    <row r="46" spans="1:9" x14ac:dyDescent="0.4">
      <c r="B46" s="9"/>
      <c r="C46" s="9"/>
      <c r="D46" s="9"/>
      <c r="E46" s="9"/>
      <c r="F46" s="9"/>
      <c r="G46" s="9"/>
      <c r="H46" s="9"/>
      <c r="I46" s="14"/>
    </row>
    <row r="47" spans="1:9" x14ac:dyDescent="0.4">
      <c r="B47" s="9"/>
      <c r="C47" s="9"/>
      <c r="D47" s="9"/>
      <c r="E47" s="9"/>
      <c r="F47" s="9"/>
      <c r="G47" s="9"/>
      <c r="H47" s="9"/>
      <c r="I47" s="14"/>
    </row>
    <row r="48" spans="1:9" x14ac:dyDescent="0.4">
      <c r="B48" s="9"/>
      <c r="C48" s="9"/>
      <c r="D48" s="9"/>
      <c r="E48" s="9"/>
      <c r="F48" s="9"/>
      <c r="G48" s="9"/>
      <c r="H48" s="9"/>
      <c r="I48" s="14"/>
    </row>
    <row r="49" spans="2:9" x14ac:dyDescent="0.4">
      <c r="B49" s="9"/>
      <c r="C49" s="9"/>
      <c r="D49" s="9"/>
      <c r="E49" s="9"/>
      <c r="F49" s="9"/>
      <c r="G49" s="9"/>
      <c r="H49" s="9"/>
      <c r="I49" s="14"/>
    </row>
    <row r="50" spans="2:9" x14ac:dyDescent="0.4">
      <c r="C50" s="9"/>
      <c r="D50" s="9"/>
      <c r="E50" s="9"/>
      <c r="F50" s="9"/>
      <c r="G50" s="9"/>
      <c r="H50" s="9"/>
      <c r="I50" s="14"/>
    </row>
    <row r="51" spans="2:9" x14ac:dyDescent="0.4">
      <c r="B51" s="5"/>
      <c r="C51" s="5"/>
      <c r="D51" s="5"/>
      <c r="E51" s="5"/>
      <c r="F51" s="5"/>
      <c r="G51" s="5"/>
      <c r="H51" s="5"/>
      <c r="I51" s="14"/>
    </row>
    <row r="52" spans="2:9" x14ac:dyDescent="0.4">
      <c r="I52" s="14"/>
    </row>
    <row r="53" spans="2:9" x14ac:dyDescent="0.4">
      <c r="I53" s="14"/>
    </row>
    <row r="54" spans="2:9" x14ac:dyDescent="0.4">
      <c r="B54" s="1"/>
      <c r="C54" s="1"/>
      <c r="D54" s="1"/>
      <c r="E54" s="1"/>
      <c r="F54" s="1"/>
      <c r="G54" s="1"/>
      <c r="H54" s="1"/>
    </row>
    <row r="55" spans="2:9" x14ac:dyDescent="0.4">
      <c r="B55" s="13"/>
      <c r="C55" s="13"/>
      <c r="D55" s="13"/>
      <c r="E55" s="13"/>
      <c r="F55" s="13"/>
      <c r="G55" s="13"/>
      <c r="H55" s="14"/>
    </row>
    <row r="56" spans="2:9" x14ac:dyDescent="0.4">
      <c r="B56" s="13"/>
      <c r="C56" s="13"/>
      <c r="D56" s="13"/>
      <c r="E56" s="13"/>
      <c r="F56" s="13"/>
      <c r="G56" s="13"/>
      <c r="H56" s="14"/>
      <c r="I56" s="13"/>
    </row>
    <row r="57" spans="2:9" x14ac:dyDescent="0.4">
      <c r="B57" s="13"/>
      <c r="C57" s="13"/>
      <c r="D57" s="13"/>
      <c r="E57" s="13"/>
      <c r="F57" s="13"/>
      <c r="G57" s="13"/>
      <c r="H57" s="14"/>
      <c r="I57" s="13"/>
    </row>
    <row r="58" spans="2:9" x14ac:dyDescent="0.4">
      <c r="B58" s="13"/>
      <c r="C58" s="13"/>
      <c r="D58" s="13"/>
      <c r="E58" s="13"/>
      <c r="F58" s="13"/>
      <c r="G58" s="13"/>
      <c r="H58" s="14"/>
      <c r="I58" s="13"/>
    </row>
    <row r="59" spans="2:9" x14ac:dyDescent="0.4">
      <c r="B59" s="13"/>
      <c r="C59" s="13"/>
      <c r="D59" s="13"/>
      <c r="E59" s="13"/>
      <c r="F59" s="13"/>
      <c r="G59" s="13"/>
      <c r="H59" s="14"/>
      <c r="I59" s="13"/>
    </row>
    <row r="60" spans="2:9" x14ac:dyDescent="0.4">
      <c r="B60" s="13"/>
      <c r="C60" s="13"/>
      <c r="D60" s="13"/>
      <c r="E60" s="13"/>
      <c r="F60" s="13"/>
      <c r="G60" s="13"/>
      <c r="H60" s="14"/>
      <c r="I60" s="13"/>
    </row>
    <row r="61" spans="2:9" x14ac:dyDescent="0.4">
      <c r="B61" s="13"/>
      <c r="C61" s="13"/>
      <c r="D61" s="13"/>
      <c r="E61" s="13"/>
      <c r="F61" s="13"/>
      <c r="G61" s="13"/>
      <c r="H61" s="14"/>
      <c r="I61" s="13"/>
    </row>
    <row r="62" spans="2:9" x14ac:dyDescent="0.4">
      <c r="B62" s="13"/>
      <c r="C62" s="13"/>
      <c r="D62" s="13"/>
      <c r="E62" s="13"/>
      <c r="F62" s="13"/>
      <c r="G62" s="13"/>
      <c r="H62" s="14"/>
      <c r="I62" s="13"/>
    </row>
    <row r="63" spans="2:9" x14ac:dyDescent="0.4">
      <c r="B63" s="13"/>
      <c r="C63" s="13"/>
      <c r="D63" s="13"/>
      <c r="E63" s="13"/>
      <c r="F63" s="13"/>
      <c r="G63" s="13"/>
      <c r="H63" s="14"/>
      <c r="I63" s="13"/>
    </row>
    <row r="64" spans="2:9" x14ac:dyDescent="0.4">
      <c r="B64" s="13"/>
      <c r="C64" s="13"/>
      <c r="D64" s="13"/>
      <c r="E64" s="13"/>
      <c r="F64" s="13"/>
      <c r="G64" s="13"/>
      <c r="H64" s="14"/>
      <c r="I64" s="13"/>
    </row>
    <row r="65" spans="2:9" x14ac:dyDescent="0.4">
      <c r="B65" s="13"/>
      <c r="C65" s="13"/>
      <c r="D65" s="13"/>
      <c r="E65" s="13"/>
      <c r="F65" s="13"/>
      <c r="G65" s="13"/>
      <c r="H65" s="14"/>
      <c r="I65" s="13"/>
    </row>
    <row r="66" spans="2:9" x14ac:dyDescent="0.4">
      <c r="B66" s="13"/>
      <c r="C66" s="13"/>
      <c r="D66" s="13"/>
      <c r="E66" s="13"/>
      <c r="F66" s="13"/>
      <c r="G66" s="13"/>
      <c r="H66" s="14"/>
      <c r="I66" s="13"/>
    </row>
    <row r="67" spans="2:9" x14ac:dyDescent="0.4">
      <c r="B67" s="13"/>
      <c r="C67" s="13"/>
      <c r="D67" s="13"/>
      <c r="E67" s="13"/>
      <c r="F67" s="13"/>
      <c r="G67" s="13"/>
      <c r="H67" s="14"/>
      <c r="I67" s="13"/>
    </row>
    <row r="68" spans="2:9" x14ac:dyDescent="0.4">
      <c r="B68" s="13"/>
      <c r="C68" s="13"/>
      <c r="D68" s="13"/>
      <c r="E68" s="13"/>
      <c r="F68" s="13"/>
      <c r="G68" s="13"/>
      <c r="H68" s="14"/>
      <c r="I68" s="13"/>
    </row>
    <row r="69" spans="2:9" x14ac:dyDescent="0.4">
      <c r="B69" s="13"/>
      <c r="C69" s="13"/>
      <c r="D69" s="13"/>
      <c r="E69" s="13"/>
      <c r="F69" s="13"/>
      <c r="G69" s="13"/>
      <c r="H69" s="14"/>
      <c r="I69" s="13"/>
    </row>
    <row r="70" spans="2:9" x14ac:dyDescent="0.4">
      <c r="I70" s="13"/>
    </row>
    <row r="71" spans="2:9" x14ac:dyDescent="0.4">
      <c r="I71" s="13"/>
    </row>
    <row r="72" spans="2:9" x14ac:dyDescent="0.4">
      <c r="B72" s="13"/>
      <c r="C72" s="13"/>
      <c r="D72" s="13"/>
      <c r="E72" s="13"/>
      <c r="F72" s="13"/>
      <c r="G72" s="13"/>
      <c r="H72" s="13"/>
      <c r="I72" s="13"/>
    </row>
    <row r="73" spans="2:9" x14ac:dyDescent="0.4">
      <c r="B73" s="13"/>
      <c r="C73" s="13"/>
      <c r="D73" s="13"/>
      <c r="E73" s="13"/>
      <c r="F73" s="13"/>
      <c r="G73" s="13"/>
      <c r="H73" s="13"/>
      <c r="I73" s="13"/>
    </row>
    <row r="74" spans="2:9" x14ac:dyDescent="0.4">
      <c r="B74" s="13"/>
      <c r="C74" s="13"/>
      <c r="D74" s="13"/>
      <c r="E74" s="13"/>
      <c r="F74" s="13"/>
      <c r="G74" s="13"/>
      <c r="H74" s="13"/>
      <c r="I74" s="13"/>
    </row>
    <row r="75" spans="2:9" x14ac:dyDescent="0.4">
      <c r="B75" s="13"/>
      <c r="C75" s="13"/>
      <c r="D75" s="13"/>
      <c r="E75" s="13"/>
      <c r="F75" s="13"/>
      <c r="G75" s="13"/>
      <c r="H75" s="13"/>
      <c r="I75" s="13"/>
    </row>
    <row r="76" spans="2:9" x14ac:dyDescent="0.4">
      <c r="B76" s="13"/>
      <c r="C76" s="13"/>
      <c r="D76" s="13"/>
      <c r="E76" s="13"/>
      <c r="F76" s="13"/>
      <c r="G76" s="13"/>
      <c r="H76" s="13"/>
      <c r="I76" s="13"/>
    </row>
    <row r="77" spans="2:9" x14ac:dyDescent="0.4">
      <c r="B77" s="13"/>
      <c r="C77" s="13"/>
      <c r="D77" s="13"/>
      <c r="E77" s="13"/>
      <c r="F77" s="13"/>
      <c r="G77" s="13"/>
      <c r="H77" s="13"/>
      <c r="I77" s="13"/>
    </row>
    <row r="78" spans="2:9" x14ac:dyDescent="0.4">
      <c r="B78" s="13"/>
      <c r="C78" s="13"/>
      <c r="D78" s="13"/>
      <c r="E78" s="13"/>
      <c r="F78" s="13"/>
      <c r="G78" s="13"/>
      <c r="H78" s="13"/>
      <c r="I78" s="13"/>
    </row>
    <row r="79" spans="2:9" x14ac:dyDescent="0.4">
      <c r="B79" s="13"/>
      <c r="C79" s="13"/>
      <c r="D79" s="13"/>
      <c r="E79" s="13"/>
      <c r="F79" s="13"/>
      <c r="G79" s="13"/>
      <c r="H79" s="13"/>
      <c r="I79" s="13"/>
    </row>
    <row r="80" spans="2:9" x14ac:dyDescent="0.4">
      <c r="B80" s="13"/>
      <c r="C80" s="13"/>
      <c r="D80" s="13"/>
      <c r="E80" s="13"/>
      <c r="F80" s="13"/>
      <c r="G80" s="13"/>
      <c r="H80" s="13"/>
      <c r="I80" s="13"/>
    </row>
    <row r="81" spans="2:9" x14ac:dyDescent="0.4">
      <c r="B81" s="13"/>
      <c r="C81" s="13"/>
      <c r="D81" s="13"/>
      <c r="E81" s="13"/>
      <c r="F81" s="13"/>
      <c r="G81" s="13"/>
      <c r="H81" s="13"/>
      <c r="I81" s="13"/>
    </row>
    <row r="82" spans="2:9" x14ac:dyDescent="0.4">
      <c r="B82" s="13"/>
      <c r="C82" s="13"/>
      <c r="D82" s="13"/>
      <c r="E82" s="13"/>
      <c r="F82" s="13"/>
      <c r="G82" s="13"/>
      <c r="H82" s="13"/>
      <c r="I82" s="13"/>
    </row>
    <row r="83" spans="2:9" x14ac:dyDescent="0.4">
      <c r="B83" s="13"/>
      <c r="C83" s="13"/>
      <c r="D83" s="13"/>
      <c r="E83" s="13"/>
      <c r="F83" s="13"/>
      <c r="G83" s="13"/>
      <c r="H83" s="13"/>
      <c r="I83" s="13"/>
    </row>
    <row r="84" spans="2:9" x14ac:dyDescent="0.4">
      <c r="B84" s="13"/>
      <c r="C84" s="13"/>
      <c r="D84" s="13"/>
      <c r="E84" s="13"/>
      <c r="F84" s="13"/>
      <c r="G84" s="13"/>
      <c r="H84" s="13"/>
      <c r="I84" s="13"/>
    </row>
    <row r="85" spans="2:9" x14ac:dyDescent="0.4">
      <c r="B85" s="13"/>
      <c r="C85" s="13"/>
      <c r="D85" s="13"/>
      <c r="E85" s="13"/>
      <c r="F85" s="13"/>
      <c r="G85" s="13"/>
      <c r="H85" s="13"/>
      <c r="I85" s="13"/>
    </row>
    <row r="86" spans="2:9" x14ac:dyDescent="0.4">
      <c r="B86" s="13"/>
      <c r="C86" s="13"/>
      <c r="D86" s="13"/>
      <c r="E86" s="13"/>
      <c r="F86" s="13"/>
      <c r="G86" s="13"/>
      <c r="H86" s="13"/>
      <c r="I86" s="13"/>
    </row>
    <row r="87" spans="2:9" x14ac:dyDescent="0.4">
      <c r="B87" s="13"/>
      <c r="C87" s="13"/>
      <c r="D87" s="13"/>
      <c r="E87" s="13"/>
      <c r="F87" s="13"/>
      <c r="G87" s="13"/>
      <c r="H87" s="13"/>
      <c r="I87" s="13"/>
    </row>
    <row r="88" spans="2:9" x14ac:dyDescent="0.4">
      <c r="B88" s="13"/>
      <c r="C88" s="13"/>
      <c r="D88" s="13"/>
      <c r="E88" s="13"/>
      <c r="F88" s="13"/>
      <c r="G88" s="13"/>
      <c r="H88" s="13"/>
      <c r="I88" s="13"/>
    </row>
    <row r="89" spans="2:9" x14ac:dyDescent="0.4">
      <c r="B89" s="13"/>
      <c r="C89" s="13"/>
      <c r="D89" s="13"/>
      <c r="E89" s="13"/>
      <c r="F89" s="13"/>
      <c r="G89" s="13"/>
      <c r="H89" s="13"/>
    </row>
    <row r="90" spans="2:9" x14ac:dyDescent="0.4">
      <c r="B90" s="13"/>
      <c r="C90" s="13"/>
      <c r="D90" s="13"/>
      <c r="E90" s="13"/>
      <c r="F90" s="13"/>
      <c r="G90" s="13"/>
      <c r="H90" s="13"/>
      <c r="I90" s="1"/>
    </row>
    <row r="91" spans="2:9" x14ac:dyDescent="0.4">
      <c r="B91" s="13"/>
      <c r="C91" s="13"/>
      <c r="D91" s="13"/>
      <c r="E91" s="13"/>
      <c r="F91" s="13"/>
      <c r="G91" s="13"/>
      <c r="H91" s="13"/>
      <c r="I91" s="14"/>
    </row>
    <row r="92" spans="2:9" x14ac:dyDescent="0.4">
      <c r="B92" s="13"/>
      <c r="C92" s="13"/>
      <c r="D92" s="13"/>
      <c r="E92" s="13"/>
      <c r="F92" s="13"/>
      <c r="G92" s="13"/>
      <c r="H92" s="13"/>
      <c r="I92" s="14"/>
    </row>
    <row r="93" spans="2:9" x14ac:dyDescent="0.4">
      <c r="B93" s="13"/>
      <c r="C93" s="13"/>
      <c r="D93" s="13"/>
      <c r="E93" s="13"/>
      <c r="F93" s="13"/>
      <c r="G93" s="13"/>
      <c r="H93" s="13"/>
      <c r="I93" s="14"/>
    </row>
    <row r="94" spans="2:9" x14ac:dyDescent="0.4">
      <c r="B94" s="13"/>
      <c r="C94" s="13"/>
      <c r="D94" s="13"/>
      <c r="E94" s="13"/>
      <c r="F94" s="13"/>
      <c r="G94" s="13"/>
      <c r="H94" s="13"/>
      <c r="I94" s="14"/>
    </row>
    <row r="95" spans="2:9" x14ac:dyDescent="0.4">
      <c r="B95" s="13"/>
      <c r="C95" s="13"/>
      <c r="D95" s="13"/>
      <c r="E95" s="13"/>
      <c r="F95" s="13"/>
      <c r="G95" s="13"/>
      <c r="H95" s="13"/>
      <c r="I95" s="14"/>
    </row>
    <row r="96" spans="2:9" x14ac:dyDescent="0.4">
      <c r="B96" s="13"/>
      <c r="C96" s="13"/>
      <c r="D96" s="13"/>
      <c r="E96" s="13"/>
      <c r="F96" s="13"/>
      <c r="G96" s="13"/>
      <c r="H96" s="13"/>
      <c r="I96" s="14"/>
    </row>
    <row r="97" spans="2:9" x14ac:dyDescent="0.4">
      <c r="B97" s="13"/>
      <c r="C97" s="13"/>
      <c r="D97" s="13"/>
      <c r="E97" s="13"/>
      <c r="F97" s="13"/>
      <c r="G97" s="13"/>
      <c r="H97" s="13"/>
      <c r="I97" s="14"/>
    </row>
    <row r="98" spans="2:9" x14ac:dyDescent="0.4">
      <c r="B98" s="13"/>
      <c r="C98" s="13"/>
      <c r="D98" s="13"/>
      <c r="E98" s="13"/>
      <c r="F98" s="13"/>
      <c r="G98" s="13"/>
      <c r="H98" s="13"/>
      <c r="I98" s="14"/>
    </row>
    <row r="99" spans="2:9" x14ac:dyDescent="0.4">
      <c r="B99" s="13"/>
      <c r="C99" s="13"/>
      <c r="D99" s="13"/>
      <c r="E99" s="13"/>
      <c r="F99" s="13"/>
      <c r="G99" s="13"/>
      <c r="H99" s="13"/>
      <c r="I99" s="14"/>
    </row>
    <row r="100" spans="2:9" x14ac:dyDescent="0.4">
      <c r="B100" s="13"/>
      <c r="C100" s="13"/>
      <c r="D100" s="13"/>
      <c r="E100" s="13"/>
      <c r="F100" s="13"/>
      <c r="G100" s="13"/>
      <c r="H100" s="13"/>
      <c r="I100" s="14"/>
    </row>
    <row r="101" spans="2:9" x14ac:dyDescent="0.4">
      <c r="B101" s="13"/>
      <c r="C101" s="13"/>
      <c r="D101" s="13"/>
      <c r="E101" s="13"/>
      <c r="F101" s="13"/>
      <c r="G101" s="13"/>
      <c r="H101" s="13"/>
      <c r="I101" s="14"/>
    </row>
    <row r="102" spans="2:9" x14ac:dyDescent="0.4">
      <c r="B102" s="13"/>
      <c r="C102" s="13"/>
      <c r="D102" s="13"/>
      <c r="E102" s="13"/>
      <c r="F102" s="13"/>
      <c r="G102" s="13"/>
      <c r="H102" s="13"/>
      <c r="I102" s="14"/>
    </row>
    <row r="103" spans="2:9" x14ac:dyDescent="0.4">
      <c r="B103" s="13"/>
      <c r="C103" s="13"/>
      <c r="D103" s="13"/>
      <c r="E103" s="13"/>
      <c r="F103" s="13"/>
      <c r="G103" s="13"/>
      <c r="H103" s="13"/>
      <c r="I103" s="14"/>
    </row>
    <row r="104" spans="2:9" x14ac:dyDescent="0.4">
      <c r="B104" s="13"/>
      <c r="C104" s="13"/>
      <c r="D104" s="13"/>
      <c r="E104" s="13"/>
      <c r="F104" s="13"/>
      <c r="G104" s="13"/>
      <c r="H104" s="13"/>
      <c r="I104" s="14"/>
    </row>
    <row r="105" spans="2:9" x14ac:dyDescent="0.4">
      <c r="I105" s="14"/>
    </row>
    <row r="106" spans="2:9" x14ac:dyDescent="0.4">
      <c r="B106" s="1"/>
      <c r="C106" s="1"/>
      <c r="D106" s="1"/>
      <c r="E106" s="1"/>
      <c r="F106" s="1"/>
      <c r="G106" s="1"/>
      <c r="H106" s="1"/>
      <c r="I106" s="22"/>
    </row>
    <row r="107" spans="2:9" x14ac:dyDescent="0.4">
      <c r="B107" s="13"/>
      <c r="C107" s="13"/>
      <c r="D107" s="13"/>
      <c r="E107" s="13"/>
      <c r="F107" s="13"/>
      <c r="G107" s="13"/>
      <c r="H107" s="14"/>
      <c r="I107" s="23"/>
    </row>
    <row r="108" spans="2:9" x14ac:dyDescent="0.4">
      <c r="B108" s="13"/>
      <c r="C108" s="13"/>
      <c r="D108" s="13"/>
      <c r="E108" s="13"/>
      <c r="F108" s="13"/>
      <c r="G108" s="13"/>
      <c r="H108" s="14"/>
      <c r="I108" s="23"/>
    </row>
    <row r="109" spans="2:9" x14ac:dyDescent="0.4">
      <c r="B109" s="13"/>
      <c r="C109" s="13"/>
      <c r="D109" s="13"/>
      <c r="E109" s="13"/>
      <c r="F109" s="13"/>
      <c r="G109" s="13"/>
      <c r="H109" s="14"/>
      <c r="I109" s="23"/>
    </row>
    <row r="110" spans="2:9" x14ac:dyDescent="0.4">
      <c r="B110" s="13"/>
      <c r="C110" s="13"/>
      <c r="D110" s="13"/>
      <c r="E110" s="13"/>
      <c r="F110" s="13"/>
      <c r="G110" s="13"/>
      <c r="H110" s="14"/>
      <c r="I110" s="22"/>
    </row>
    <row r="111" spans="2:9" x14ac:dyDescent="0.4">
      <c r="B111" s="13"/>
      <c r="C111" s="13"/>
      <c r="D111" s="13"/>
      <c r="E111" s="13"/>
      <c r="F111" s="13"/>
      <c r="G111" s="13"/>
      <c r="H111" s="14"/>
      <c r="I111" s="23"/>
    </row>
    <row r="112" spans="2:9" x14ac:dyDescent="0.4">
      <c r="B112" s="13"/>
      <c r="C112" s="13"/>
      <c r="D112" s="13"/>
      <c r="E112" s="13"/>
      <c r="F112" s="13"/>
      <c r="G112" s="13"/>
      <c r="H112" s="14"/>
      <c r="I112" s="23"/>
    </row>
    <row r="113" spans="2:9" x14ac:dyDescent="0.4">
      <c r="B113" s="13"/>
      <c r="C113" s="13"/>
      <c r="D113" s="13"/>
      <c r="E113" s="13"/>
      <c r="F113" s="13"/>
      <c r="G113" s="13"/>
      <c r="H113" s="14"/>
      <c r="I113" s="23"/>
    </row>
    <row r="114" spans="2:9" x14ac:dyDescent="0.4">
      <c r="B114" s="13"/>
      <c r="C114" s="13"/>
      <c r="D114" s="13"/>
      <c r="E114" s="13"/>
      <c r="F114" s="13"/>
      <c r="G114" s="13"/>
      <c r="H114" s="14"/>
      <c r="I114" s="23"/>
    </row>
    <row r="115" spans="2:9" x14ac:dyDescent="0.4">
      <c r="B115" s="13"/>
      <c r="C115" s="13"/>
      <c r="D115" s="13"/>
      <c r="E115" s="13"/>
      <c r="F115" s="13"/>
      <c r="G115" s="13"/>
      <c r="H115" s="14"/>
      <c r="I115" s="23"/>
    </row>
    <row r="116" spans="2:9" x14ac:dyDescent="0.4">
      <c r="B116" s="13"/>
      <c r="C116" s="13"/>
      <c r="D116" s="13"/>
      <c r="E116" s="13"/>
      <c r="F116" s="13"/>
      <c r="G116" s="13"/>
      <c r="H116" s="14"/>
      <c r="I116" s="23"/>
    </row>
    <row r="117" spans="2:9" x14ac:dyDescent="0.4">
      <c r="B117" s="13"/>
      <c r="C117" s="13"/>
      <c r="D117" s="13"/>
      <c r="E117" s="13"/>
      <c r="F117" s="13"/>
      <c r="G117" s="13"/>
      <c r="H117" s="14"/>
      <c r="I117" s="23"/>
    </row>
    <row r="118" spans="2:9" x14ac:dyDescent="0.4">
      <c r="B118" s="13"/>
      <c r="C118" s="13"/>
      <c r="D118" s="13"/>
      <c r="E118" s="13"/>
      <c r="F118" s="13"/>
      <c r="G118" s="13"/>
      <c r="H118" s="14"/>
      <c r="I118" s="23"/>
    </row>
    <row r="119" spans="2:9" x14ac:dyDescent="0.4">
      <c r="B119" s="13"/>
      <c r="C119" s="13"/>
      <c r="D119" s="13"/>
      <c r="E119" s="13"/>
      <c r="F119" s="13"/>
      <c r="G119" s="13"/>
      <c r="H119" s="14"/>
      <c r="I119" s="23"/>
    </row>
    <row r="120" spans="2:9" x14ac:dyDescent="0.4">
      <c r="B120" s="13"/>
      <c r="C120" s="13"/>
      <c r="D120" s="13"/>
      <c r="E120" s="13"/>
      <c r="F120" s="13"/>
      <c r="G120" s="13"/>
      <c r="H120" s="14"/>
      <c r="I120" s="23"/>
    </row>
    <row r="121" spans="2:9" x14ac:dyDescent="0.4">
      <c r="B121" s="13"/>
      <c r="C121" s="13"/>
      <c r="D121" s="13"/>
      <c r="E121" s="13"/>
      <c r="F121" s="13"/>
      <c r="G121" s="13"/>
      <c r="H121" s="14"/>
      <c r="I121" s="23"/>
    </row>
    <row r="122" spans="2:9" x14ac:dyDescent="0.4">
      <c r="B122" s="21"/>
      <c r="C122" s="21"/>
      <c r="D122" s="21"/>
      <c r="E122" s="21"/>
      <c r="F122" s="21"/>
      <c r="G122" s="21"/>
      <c r="H122" s="22"/>
      <c r="I122" s="23"/>
    </row>
    <row r="123" spans="2:9" x14ac:dyDescent="0.4">
      <c r="B123" s="23"/>
      <c r="C123" s="23"/>
      <c r="D123" s="23"/>
      <c r="E123" s="23"/>
      <c r="F123" s="23"/>
      <c r="G123" s="23"/>
      <c r="H123" s="23"/>
    </row>
    <row r="124" spans="2:9" x14ac:dyDescent="0.4">
      <c r="B124" s="23"/>
      <c r="C124" s="23"/>
      <c r="D124" s="24"/>
      <c r="E124" s="24"/>
      <c r="F124" s="24"/>
      <c r="G124" s="23"/>
      <c r="H124" s="23"/>
    </row>
    <row r="125" spans="2:9" x14ac:dyDescent="0.4">
      <c r="B125" s="23"/>
      <c r="C125" s="23"/>
      <c r="D125" s="24"/>
      <c r="E125" s="24"/>
      <c r="F125" s="24"/>
      <c r="G125" s="23"/>
      <c r="H125" s="23"/>
    </row>
    <row r="126" spans="2:9" x14ac:dyDescent="0.4">
      <c r="B126" s="23"/>
      <c r="C126" s="23"/>
      <c r="D126" s="23"/>
      <c r="E126" s="23"/>
      <c r="F126" s="23"/>
      <c r="G126" s="23"/>
      <c r="H126" s="22"/>
    </row>
    <row r="127" spans="2:9" x14ac:dyDescent="0.4">
      <c r="B127" s="23"/>
      <c r="C127" s="23"/>
      <c r="D127" s="3"/>
      <c r="E127" s="4"/>
      <c r="F127" s="3"/>
      <c r="G127" s="23"/>
      <c r="H127" s="23"/>
    </row>
    <row r="128" spans="2:9" x14ac:dyDescent="0.4">
      <c r="B128" s="23"/>
      <c r="C128" s="23"/>
      <c r="D128" s="23"/>
      <c r="E128" s="25"/>
      <c r="F128" s="23"/>
      <c r="G128" s="23"/>
      <c r="H128" s="23"/>
    </row>
    <row r="129" spans="2:8" x14ac:dyDescent="0.4">
      <c r="B129" s="23"/>
      <c r="C129" s="23"/>
      <c r="D129" s="23"/>
      <c r="E129" s="25"/>
      <c r="F129" s="23"/>
      <c r="G129" s="23"/>
      <c r="H129" s="23"/>
    </row>
    <row r="130" spans="2:8" x14ac:dyDescent="0.4">
      <c r="B130" s="23"/>
      <c r="C130" s="23"/>
      <c r="D130" s="23"/>
      <c r="E130" s="25"/>
      <c r="F130" s="23"/>
      <c r="G130" s="23"/>
      <c r="H130" s="23"/>
    </row>
    <row r="131" spans="2:8" x14ac:dyDescent="0.4">
      <c r="B131" s="23"/>
      <c r="C131" s="23"/>
      <c r="D131" s="23"/>
      <c r="E131" s="25"/>
      <c r="F131" s="23"/>
      <c r="G131" s="23"/>
      <c r="H131" s="23"/>
    </row>
    <row r="132" spans="2:8" x14ac:dyDescent="0.4">
      <c r="B132" s="23"/>
      <c r="C132" s="23"/>
      <c r="D132" s="23"/>
      <c r="E132" s="25"/>
      <c r="F132" s="23"/>
      <c r="G132" s="23"/>
      <c r="H132" s="23"/>
    </row>
    <row r="133" spans="2:8" x14ac:dyDescent="0.4">
      <c r="B133" s="23"/>
      <c r="C133" s="23"/>
      <c r="D133" s="23"/>
      <c r="E133" s="25"/>
      <c r="F133" s="23"/>
      <c r="G133" s="23"/>
      <c r="H133" s="23"/>
    </row>
    <row r="134" spans="2:8" x14ac:dyDescent="0.4">
      <c r="B134" s="23"/>
      <c r="C134" s="23"/>
      <c r="D134" s="23"/>
      <c r="E134" s="25"/>
      <c r="F134" s="23"/>
      <c r="G134" s="23"/>
      <c r="H134" s="23"/>
    </row>
    <row r="135" spans="2:8" x14ac:dyDescent="0.4">
      <c r="B135" s="23"/>
      <c r="C135" s="23"/>
      <c r="D135" s="23"/>
      <c r="E135" s="25"/>
      <c r="F135" s="23"/>
      <c r="G135" s="23"/>
      <c r="H135" s="23"/>
    </row>
    <row r="136" spans="2:8" x14ac:dyDescent="0.4">
      <c r="B136" s="23"/>
      <c r="C136" s="23"/>
      <c r="D136" s="23"/>
      <c r="E136" s="23"/>
      <c r="F136" s="23"/>
      <c r="G136" s="23"/>
      <c r="H136" s="23"/>
    </row>
    <row r="137" spans="2:8" x14ac:dyDescent="0.4">
      <c r="B137" s="23"/>
      <c r="C137" s="23"/>
      <c r="D137" s="23"/>
      <c r="E137" s="23"/>
      <c r="F137" s="23"/>
      <c r="G137" s="23"/>
      <c r="H137" s="23"/>
    </row>
    <row r="138" spans="2:8" x14ac:dyDescent="0.4">
      <c r="B138" s="21"/>
      <c r="C138" s="21"/>
      <c r="D138" s="23"/>
      <c r="E138" s="23"/>
      <c r="F138" s="23"/>
      <c r="G138" s="23"/>
      <c r="H138" s="23"/>
    </row>
    <row r="139" spans="2:8" ht="15.4" x14ac:dyDescent="0.4">
      <c r="B139" s="2"/>
      <c r="C139" s="13"/>
    </row>
    <row r="140" spans="2:8" ht="15.4" x14ac:dyDescent="0.4">
      <c r="B140" s="2"/>
      <c r="C140" s="13"/>
    </row>
    <row r="141" spans="2:8" x14ac:dyDescent="0.4">
      <c r="B141" s="15"/>
      <c r="C141" s="13"/>
    </row>
    <row r="143" spans="2:8" x14ac:dyDescent="0.4">
      <c r="B143" s="18"/>
      <c r="C143" s="19"/>
      <c r="D143" s="19"/>
      <c r="E143" s="19"/>
    </row>
  </sheetData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7E5C0-7F4B-4940-8969-C980B993D671}">
  <sheetPr>
    <pageSetUpPr autoPageBreaks="0"/>
  </sheetPr>
  <dimension ref="A1:I143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13" style="6" customWidth="1"/>
    <col min="3" max="3" width="11.140625" style="6" customWidth="1"/>
    <col min="4" max="4" width="11.85546875" style="6" customWidth="1"/>
    <col min="5" max="5" width="11.140625" style="6" customWidth="1"/>
    <col min="6" max="9" width="10.28515625" style="6" customWidth="1"/>
    <col min="10" max="10" width="1.85546875" style="6" customWidth="1"/>
    <col min="11" max="16384" width="8.85546875" style="6"/>
  </cols>
  <sheetData>
    <row r="1" spans="2:9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  <c r="I1" s="8"/>
    </row>
    <row r="2" spans="2:9" ht="15" customHeight="1" x14ac:dyDescent="0.4">
      <c r="B2" s="60" t="s">
        <v>76</v>
      </c>
      <c r="C2" s="8"/>
      <c r="D2" s="8"/>
      <c r="E2" s="8"/>
      <c r="F2" s="8"/>
      <c r="G2" s="8"/>
      <c r="H2" s="8"/>
      <c r="I2" s="8"/>
    </row>
    <row r="3" spans="2:9" ht="15" customHeight="1" x14ac:dyDescent="0.4">
      <c r="B3" s="5"/>
      <c r="C3" s="5"/>
      <c r="D3" s="5"/>
      <c r="E3" s="5"/>
      <c r="F3" s="5"/>
      <c r="G3" s="5"/>
      <c r="H3" s="5"/>
      <c r="I3" s="5"/>
    </row>
    <row r="4" spans="2:9" ht="15" customHeight="1" x14ac:dyDescent="0.4">
      <c r="B4" s="10" t="s">
        <v>82</v>
      </c>
      <c r="C4" s="8"/>
      <c r="D4" s="8"/>
      <c r="E4" s="8"/>
      <c r="F4" s="8"/>
      <c r="G4" s="8"/>
      <c r="H4" s="8"/>
      <c r="I4" s="8"/>
    </row>
    <row r="5" spans="2:9" ht="15" customHeight="1" x14ac:dyDescent="0.4">
      <c r="B5" s="9"/>
      <c r="C5" s="8"/>
      <c r="D5" s="8"/>
      <c r="E5" s="8"/>
      <c r="F5" s="8"/>
      <c r="G5" s="8"/>
      <c r="H5" s="8"/>
      <c r="I5" s="8"/>
    </row>
    <row r="6" spans="2:9" ht="15" customHeight="1" x14ac:dyDescent="0.4">
      <c r="B6" s="29" t="s">
        <v>217</v>
      </c>
      <c r="C6" s="30"/>
      <c r="D6" s="30"/>
      <c r="E6" s="30"/>
      <c r="F6" s="30"/>
      <c r="G6" s="30"/>
      <c r="H6" s="30"/>
      <c r="I6" s="30"/>
    </row>
    <row r="7" spans="2:9" ht="15" customHeight="1" x14ac:dyDescent="0.4">
      <c r="B7" s="5"/>
      <c r="C7" s="5"/>
      <c r="D7" s="5"/>
      <c r="E7" s="5"/>
      <c r="F7" s="5"/>
      <c r="G7" s="5"/>
      <c r="H7" s="5"/>
      <c r="I7" s="5"/>
    </row>
    <row r="8" spans="2:9" ht="15" customHeight="1" x14ac:dyDescent="0.4">
      <c r="B8" s="10" t="s">
        <v>86</v>
      </c>
      <c r="C8" s="8"/>
      <c r="D8" s="8"/>
      <c r="E8" s="8"/>
      <c r="F8" s="8"/>
      <c r="G8" s="8"/>
      <c r="H8" s="8"/>
      <c r="I8" s="8"/>
    </row>
    <row r="9" spans="2:9" ht="15" customHeight="1" x14ac:dyDescent="0.4">
      <c r="B9" s="5"/>
      <c r="C9" s="5"/>
      <c r="D9" s="5"/>
      <c r="E9" s="5"/>
      <c r="F9" s="5"/>
      <c r="G9" s="5"/>
      <c r="H9" s="5"/>
      <c r="I9" s="5"/>
    </row>
    <row r="10" spans="2:9" ht="17.25" customHeight="1" x14ac:dyDescent="0.4">
      <c r="B10" s="5" t="s">
        <v>8</v>
      </c>
      <c r="C10" s="5" t="s">
        <v>55</v>
      </c>
      <c r="D10" s="5" t="s">
        <v>9</v>
      </c>
      <c r="E10" s="5" t="s">
        <v>10</v>
      </c>
      <c r="F10" s="5" t="s">
        <v>11</v>
      </c>
      <c r="G10" s="5" t="s">
        <v>12</v>
      </c>
      <c r="H10" s="5" t="s">
        <v>56</v>
      </c>
      <c r="I10" s="5" t="s">
        <v>73</v>
      </c>
    </row>
    <row r="11" spans="2:9" ht="17.25" customHeight="1" x14ac:dyDescent="0.4">
      <c r="B11" s="5"/>
      <c r="C11" s="5"/>
      <c r="D11" s="5"/>
      <c r="E11" s="5"/>
      <c r="F11" s="5"/>
      <c r="G11" s="5"/>
      <c r="H11" s="6" t="s">
        <v>71</v>
      </c>
      <c r="I11" s="6" t="s">
        <v>74</v>
      </c>
    </row>
    <row r="12" spans="2:9" x14ac:dyDescent="0.4">
      <c r="B12" s="6" t="s">
        <v>2</v>
      </c>
      <c r="C12" s="6" t="s">
        <v>13</v>
      </c>
      <c r="H12" s="6" t="s">
        <v>61</v>
      </c>
      <c r="I12" s="6" t="s">
        <v>61</v>
      </c>
    </row>
    <row r="13" spans="2:9" x14ac:dyDescent="0.4">
      <c r="B13" s="6" t="s">
        <v>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3</v>
      </c>
      <c r="I13" s="6" t="s">
        <v>3</v>
      </c>
    </row>
    <row r="14" spans="2:9" x14ac:dyDescent="0.4">
      <c r="B14" s="1" t="s">
        <v>6</v>
      </c>
      <c r="C14" s="1" t="s">
        <v>19</v>
      </c>
      <c r="D14" s="1" t="s">
        <v>20</v>
      </c>
      <c r="E14" s="1" t="s">
        <v>20</v>
      </c>
      <c r="F14" s="1" t="s">
        <v>21</v>
      </c>
      <c r="G14" s="1" t="s">
        <v>21</v>
      </c>
      <c r="H14" s="1" t="s">
        <v>72</v>
      </c>
      <c r="I14" s="1" t="s">
        <v>72</v>
      </c>
    </row>
    <row r="15" spans="2:9" x14ac:dyDescent="0.4">
      <c r="B15" s="27">
        <v>100</v>
      </c>
      <c r="C15" s="32">
        <f t="shared" ref="C15:C28" si="0">ROUND(SUMPRODUCT((1-EXP((-1/MeansZR)*1000*B15))*MeansZR,WeightsZR),0)</f>
        <v>17261</v>
      </c>
      <c r="D15" s="32">
        <f>'Exhibit 11'!$H$35</f>
        <v>4286</v>
      </c>
      <c r="E15" s="32">
        <f>ROUND((C15+D15)*RIGHT('Exhibit 12'!$C$44,6),0)</f>
        <v>1831</v>
      </c>
      <c r="F15" s="107">
        <v>160</v>
      </c>
      <c r="G15" s="32">
        <v>263</v>
      </c>
      <c r="H15" s="12">
        <f t="shared" ref="H15:H28" si="1">ROUND((C15+D15+E15+F15+G15)/($C$15+$D$15+$E$15+$F$15+$G$15),2)</f>
        <v>1</v>
      </c>
      <c r="I15" s="12">
        <f>H15</f>
        <v>1</v>
      </c>
    </row>
    <row r="16" spans="2:9" x14ac:dyDescent="0.4">
      <c r="B16" s="27">
        <v>250</v>
      </c>
      <c r="C16" s="32">
        <f t="shared" si="0"/>
        <v>23927</v>
      </c>
      <c r="D16" s="32">
        <f>'Exhibit 11'!$H$35</f>
        <v>4286</v>
      </c>
      <c r="E16" s="32">
        <f>ROUND((C16+D16)*RIGHT('Exhibit 12'!$C$44,6),0)</f>
        <v>2398</v>
      </c>
      <c r="F16" s="107">
        <v>511</v>
      </c>
      <c r="G16" s="32">
        <v>365</v>
      </c>
      <c r="H16" s="12">
        <f t="shared" si="1"/>
        <v>1.32</v>
      </c>
      <c r="I16" s="12">
        <f t="shared" ref="I16:I28" si="2">H16</f>
        <v>1.32</v>
      </c>
    </row>
    <row r="17" spans="2:9" x14ac:dyDescent="0.4">
      <c r="B17" s="27">
        <v>300</v>
      </c>
      <c r="C17" s="32">
        <f t="shared" si="0"/>
        <v>25472</v>
      </c>
      <c r="D17" s="32">
        <f>'Exhibit 11'!$H$35</f>
        <v>4286</v>
      </c>
      <c r="E17" s="32">
        <f>ROUND((C17+D17)*RIGHT('Exhibit 12'!$C$44,6),0)</f>
        <v>2529</v>
      </c>
      <c r="F17" s="107">
        <v>645</v>
      </c>
      <c r="G17" s="32">
        <v>389</v>
      </c>
      <c r="H17" s="12">
        <f t="shared" si="1"/>
        <v>1.4</v>
      </c>
      <c r="I17" s="12">
        <f t="shared" si="2"/>
        <v>1.4</v>
      </c>
    </row>
    <row r="18" spans="2:9" x14ac:dyDescent="0.4">
      <c r="B18" s="27">
        <v>400</v>
      </c>
      <c r="C18" s="32">
        <f t="shared" si="0"/>
        <v>28060</v>
      </c>
      <c r="D18" s="32">
        <f>'Exhibit 11'!$H$35</f>
        <v>4286</v>
      </c>
      <c r="E18" s="32">
        <f>ROUND((C18+D18)*RIGHT('Exhibit 12'!$C$44,6),0)</f>
        <v>2749</v>
      </c>
      <c r="F18" s="107">
        <v>929</v>
      </c>
      <c r="G18" s="32">
        <v>429</v>
      </c>
      <c r="H18" s="12">
        <f t="shared" si="1"/>
        <v>1.53</v>
      </c>
      <c r="I18" s="12">
        <f t="shared" si="2"/>
        <v>1.53</v>
      </c>
    </row>
    <row r="19" spans="2:9" x14ac:dyDescent="0.4">
      <c r="B19" s="27">
        <v>500</v>
      </c>
      <c r="C19" s="32">
        <f t="shared" si="0"/>
        <v>30178</v>
      </c>
      <c r="D19" s="32">
        <f>'Exhibit 11'!$H$35</f>
        <v>4286</v>
      </c>
      <c r="E19" s="32">
        <f>ROUND((C19+D19)*RIGHT('Exhibit 12'!$C$44,6),0)</f>
        <v>2929</v>
      </c>
      <c r="F19" s="107">
        <v>1229</v>
      </c>
      <c r="G19" s="32">
        <v>461</v>
      </c>
      <c r="H19" s="12">
        <f t="shared" si="1"/>
        <v>1.64</v>
      </c>
      <c r="I19" s="12">
        <f t="shared" si="2"/>
        <v>1.64</v>
      </c>
    </row>
    <row r="20" spans="2:9" x14ac:dyDescent="0.4">
      <c r="B20" s="27">
        <v>750</v>
      </c>
      <c r="C20" s="32">
        <f t="shared" si="0"/>
        <v>34145</v>
      </c>
      <c r="D20" s="32">
        <f>'Exhibit 11'!$H$35</f>
        <v>4286</v>
      </c>
      <c r="E20" s="32">
        <f>ROUND((C20+D20)*RIGHT('Exhibit 12'!$C$44,6),0)</f>
        <v>3267</v>
      </c>
      <c r="F20" s="107">
        <v>2001</v>
      </c>
      <c r="G20" s="32">
        <v>523</v>
      </c>
      <c r="H20" s="12">
        <f t="shared" si="1"/>
        <v>1.86</v>
      </c>
      <c r="I20" s="12">
        <f t="shared" si="2"/>
        <v>1.86</v>
      </c>
    </row>
    <row r="21" spans="2:9" x14ac:dyDescent="0.4">
      <c r="B21" s="27">
        <v>1000</v>
      </c>
      <c r="C21" s="32">
        <f t="shared" si="0"/>
        <v>36910</v>
      </c>
      <c r="D21" s="32">
        <f>'Exhibit 11'!$H$35</f>
        <v>4286</v>
      </c>
      <c r="E21" s="32">
        <f>ROUND((C21+D21)*RIGHT('Exhibit 12'!$C$44,6),0)</f>
        <v>3502</v>
      </c>
      <c r="F21" s="107">
        <v>2758</v>
      </c>
      <c r="G21" s="32">
        <v>566</v>
      </c>
      <c r="H21" s="12">
        <f t="shared" si="1"/>
        <v>2.02</v>
      </c>
      <c r="I21" s="12">
        <f t="shared" si="2"/>
        <v>2.02</v>
      </c>
    </row>
    <row r="22" spans="2:9" x14ac:dyDescent="0.4">
      <c r="B22" s="27">
        <v>1500</v>
      </c>
      <c r="C22" s="32">
        <f t="shared" si="0"/>
        <v>40552</v>
      </c>
      <c r="D22" s="32">
        <f>'Exhibit 11'!$H$35</f>
        <v>4286</v>
      </c>
      <c r="E22" s="32">
        <f>ROUND((C22+D22)*RIGHT('Exhibit 12'!$C$44,6),0)</f>
        <v>3811</v>
      </c>
      <c r="F22" s="107">
        <v>4171</v>
      </c>
      <c r="G22" s="32">
        <v>624</v>
      </c>
      <c r="H22" s="12">
        <f t="shared" si="1"/>
        <v>2.25</v>
      </c>
      <c r="I22" s="12">
        <f t="shared" si="2"/>
        <v>2.25</v>
      </c>
    </row>
    <row r="23" spans="2:9" x14ac:dyDescent="0.4">
      <c r="B23" s="27">
        <v>2000</v>
      </c>
      <c r="C23" s="32">
        <f t="shared" si="0"/>
        <v>42938</v>
      </c>
      <c r="D23" s="32">
        <f>'Exhibit 11'!$H$35</f>
        <v>4286</v>
      </c>
      <c r="E23" s="32">
        <f>ROUND((C23+D23)*RIGHT('Exhibit 12'!$C$44,6),0)</f>
        <v>4014</v>
      </c>
      <c r="F23" s="107">
        <v>5478</v>
      </c>
      <c r="G23" s="32">
        <v>661</v>
      </c>
      <c r="H23" s="12">
        <f t="shared" si="1"/>
        <v>2.41</v>
      </c>
      <c r="I23" s="12">
        <f t="shared" si="2"/>
        <v>2.41</v>
      </c>
    </row>
    <row r="24" spans="2:9" x14ac:dyDescent="0.4">
      <c r="B24" s="27">
        <v>2500</v>
      </c>
      <c r="C24" s="32">
        <f t="shared" si="0"/>
        <v>44695</v>
      </c>
      <c r="D24" s="32">
        <f>'Exhibit 11'!$H$35</f>
        <v>4286</v>
      </c>
      <c r="E24" s="32">
        <f>ROUND((C24+D24)*RIGHT('Exhibit 12'!$C$44,6),0)</f>
        <v>4163</v>
      </c>
      <c r="F24" s="107">
        <v>6719</v>
      </c>
      <c r="G24" s="32">
        <v>689</v>
      </c>
      <c r="H24" s="12">
        <f t="shared" si="1"/>
        <v>2.54</v>
      </c>
      <c r="I24" s="12">
        <f t="shared" si="2"/>
        <v>2.54</v>
      </c>
    </row>
    <row r="25" spans="2:9" x14ac:dyDescent="0.4">
      <c r="B25" s="27">
        <v>3000</v>
      </c>
      <c r="C25" s="32">
        <f t="shared" si="0"/>
        <v>46076</v>
      </c>
      <c r="D25" s="32">
        <f>'Exhibit 11'!$H$35</f>
        <v>4286</v>
      </c>
      <c r="E25" s="32">
        <f>ROUND((C25+D25)*RIGHT('Exhibit 12'!$C$44,6),0)</f>
        <v>4281</v>
      </c>
      <c r="F25" s="107">
        <v>7913</v>
      </c>
      <c r="G25" s="32">
        <v>711</v>
      </c>
      <c r="H25" s="12">
        <f t="shared" si="1"/>
        <v>2.66</v>
      </c>
      <c r="I25" s="12">
        <f t="shared" si="2"/>
        <v>2.66</v>
      </c>
    </row>
    <row r="26" spans="2:9" x14ac:dyDescent="0.4">
      <c r="B26" s="27">
        <v>5000</v>
      </c>
      <c r="C26" s="32">
        <f t="shared" si="0"/>
        <v>49680</v>
      </c>
      <c r="D26" s="32">
        <f>'Exhibit 11'!$H$35</f>
        <v>4286</v>
      </c>
      <c r="E26" s="32">
        <f>ROUND((C26+D26)*RIGHT('Exhibit 12'!$C$44,6),0)</f>
        <v>4587</v>
      </c>
      <c r="F26" s="107">
        <v>12345</v>
      </c>
      <c r="G26" s="32">
        <v>768</v>
      </c>
      <c r="H26" s="12">
        <f t="shared" si="1"/>
        <v>3.01</v>
      </c>
      <c r="I26" s="12">
        <f t="shared" si="2"/>
        <v>3.01</v>
      </c>
    </row>
    <row r="27" spans="2:9" x14ac:dyDescent="0.4">
      <c r="B27" s="27">
        <v>7500</v>
      </c>
      <c r="C27" s="32">
        <f t="shared" si="0"/>
        <v>52274</v>
      </c>
      <c r="D27" s="32">
        <f>'Exhibit 11'!$H$35</f>
        <v>4286</v>
      </c>
      <c r="E27" s="32">
        <f>ROUND((C27+D27)*RIGHT('Exhibit 12'!$C$44,6),0)</f>
        <v>4808</v>
      </c>
      <c r="F27" s="107">
        <v>17379</v>
      </c>
      <c r="G27" s="32">
        <v>808</v>
      </c>
      <c r="H27" s="12">
        <f t="shared" si="1"/>
        <v>3.34</v>
      </c>
      <c r="I27" s="12">
        <f t="shared" si="2"/>
        <v>3.34</v>
      </c>
    </row>
    <row r="28" spans="2:9" x14ac:dyDescent="0.4">
      <c r="B28" s="27">
        <v>10000</v>
      </c>
      <c r="C28" s="32">
        <f t="shared" si="0"/>
        <v>53991</v>
      </c>
      <c r="D28" s="32">
        <f>'Exhibit 11'!$H$35</f>
        <v>4286</v>
      </c>
      <c r="E28" s="32">
        <f>ROUND((C28+D28)*RIGHT('Exhibit 12'!$C$44,6),0)</f>
        <v>4954</v>
      </c>
      <c r="F28" s="107">
        <v>22081</v>
      </c>
      <c r="G28" s="32">
        <v>835</v>
      </c>
      <c r="H28" s="12">
        <f t="shared" si="1"/>
        <v>3.62</v>
      </c>
      <c r="I28" s="12">
        <f t="shared" si="2"/>
        <v>3.62</v>
      </c>
    </row>
    <row r="29" spans="2:9" x14ac:dyDescent="0.4">
      <c r="B29" s="13"/>
      <c r="C29" s="13"/>
      <c r="D29" s="13"/>
      <c r="E29" s="13"/>
      <c r="F29" s="13"/>
      <c r="G29" s="13"/>
      <c r="H29" s="14"/>
      <c r="I29" s="14"/>
    </row>
    <row r="30" spans="2:9" x14ac:dyDescent="0.4">
      <c r="B30" s="13"/>
      <c r="C30" s="13"/>
      <c r="D30" s="13"/>
      <c r="E30" s="13"/>
      <c r="F30" s="13"/>
      <c r="G30" s="13"/>
      <c r="H30" s="14"/>
    </row>
    <row r="31" spans="2:9" x14ac:dyDescent="0.4">
      <c r="B31" s="13"/>
      <c r="C31" s="13"/>
      <c r="D31" s="13"/>
      <c r="E31" s="13"/>
      <c r="F31" s="13"/>
      <c r="G31" s="13"/>
      <c r="H31" s="14"/>
    </row>
    <row r="32" spans="2:9" x14ac:dyDescent="0.4">
      <c r="D32" s="9"/>
      <c r="E32" s="9"/>
      <c r="F32" s="9"/>
    </row>
    <row r="36" spans="1:9" ht="15.4" x14ac:dyDescent="0.4">
      <c r="A36" s="17" t="s">
        <v>42</v>
      </c>
      <c r="B36" s="28" t="s">
        <v>220</v>
      </c>
    </row>
    <row r="37" spans="1:9" x14ac:dyDescent="0.4">
      <c r="B37" s="15" t="s">
        <v>181</v>
      </c>
    </row>
    <row r="39" spans="1:9" ht="15.4" x14ac:dyDescent="0.4">
      <c r="A39" s="17" t="s">
        <v>54</v>
      </c>
      <c r="B39" s="15" t="s">
        <v>182</v>
      </c>
    </row>
    <row r="40" spans="1:9" x14ac:dyDescent="0.4">
      <c r="B40" s="15" t="s">
        <v>183</v>
      </c>
    </row>
    <row r="41" spans="1:9" x14ac:dyDescent="0.4">
      <c r="B41" s="13"/>
      <c r="C41" s="13"/>
      <c r="D41" s="13"/>
      <c r="E41" s="13"/>
      <c r="F41" s="13"/>
      <c r="G41" s="13"/>
      <c r="H41" s="14"/>
      <c r="I41" s="14"/>
    </row>
    <row r="42" spans="1:9" x14ac:dyDescent="0.4">
      <c r="B42" s="103" t="s">
        <v>75</v>
      </c>
      <c r="C42" s="13"/>
      <c r="D42" s="13"/>
      <c r="E42" s="13"/>
      <c r="F42" s="13"/>
      <c r="G42" s="13"/>
      <c r="H42" s="14"/>
      <c r="I42" s="14"/>
    </row>
    <row r="43" spans="1:9" x14ac:dyDescent="0.4">
      <c r="F43" s="16"/>
      <c r="G43" s="16"/>
      <c r="H43" s="20"/>
      <c r="I43" s="14"/>
    </row>
    <row r="44" spans="1:9" x14ac:dyDescent="0.4">
      <c r="F44" s="16"/>
      <c r="G44" s="16"/>
      <c r="H44" s="20"/>
      <c r="I44" s="14"/>
    </row>
    <row r="45" spans="1:9" x14ac:dyDescent="0.4">
      <c r="B45" s="9"/>
      <c r="C45" s="9"/>
      <c r="D45" s="9"/>
      <c r="E45" s="9"/>
      <c r="F45" s="9"/>
      <c r="G45" s="9"/>
      <c r="H45" s="9"/>
      <c r="I45" s="14"/>
    </row>
    <row r="46" spans="1:9" x14ac:dyDescent="0.4">
      <c r="B46" s="9"/>
      <c r="C46" s="9"/>
      <c r="D46" s="9"/>
      <c r="E46" s="9"/>
      <c r="F46" s="9"/>
      <c r="G46" s="9"/>
      <c r="H46" s="9"/>
      <c r="I46" s="14"/>
    </row>
    <row r="47" spans="1:9" x14ac:dyDescent="0.4">
      <c r="B47" s="9"/>
      <c r="C47" s="9"/>
      <c r="D47" s="9"/>
      <c r="E47" s="9"/>
      <c r="F47" s="9"/>
      <c r="G47" s="9"/>
      <c r="H47" s="9"/>
      <c r="I47" s="14"/>
    </row>
    <row r="48" spans="1:9" x14ac:dyDescent="0.4">
      <c r="B48" s="9"/>
      <c r="C48" s="9"/>
      <c r="D48" s="9"/>
      <c r="E48" s="9"/>
      <c r="F48" s="9"/>
      <c r="G48" s="9"/>
      <c r="H48" s="9"/>
      <c r="I48" s="14"/>
    </row>
    <row r="49" spans="2:9" x14ac:dyDescent="0.4">
      <c r="B49" s="9"/>
      <c r="C49" s="9"/>
      <c r="D49" s="9"/>
      <c r="E49" s="9"/>
      <c r="F49" s="9"/>
      <c r="G49" s="9"/>
      <c r="H49" s="9"/>
      <c r="I49" s="14"/>
    </row>
    <row r="50" spans="2:9" x14ac:dyDescent="0.4">
      <c r="C50" s="9"/>
      <c r="D50" s="9"/>
      <c r="E50" s="9"/>
      <c r="F50" s="9"/>
      <c r="G50" s="9"/>
      <c r="H50" s="9"/>
      <c r="I50" s="14"/>
    </row>
    <row r="51" spans="2:9" x14ac:dyDescent="0.4">
      <c r="B51" s="5"/>
      <c r="C51" s="5"/>
      <c r="D51" s="5"/>
      <c r="E51" s="5"/>
      <c r="F51" s="5"/>
      <c r="G51" s="5"/>
      <c r="H51" s="5"/>
      <c r="I51" s="14"/>
    </row>
    <row r="52" spans="2:9" x14ac:dyDescent="0.4">
      <c r="I52" s="14"/>
    </row>
    <row r="53" spans="2:9" x14ac:dyDescent="0.4">
      <c r="I53" s="14"/>
    </row>
    <row r="54" spans="2:9" x14ac:dyDescent="0.4">
      <c r="B54" s="1"/>
      <c r="C54" s="1"/>
      <c r="D54" s="1"/>
      <c r="E54" s="1"/>
      <c r="F54" s="1"/>
      <c r="G54" s="1"/>
      <c r="H54" s="1"/>
    </row>
    <row r="55" spans="2:9" x14ac:dyDescent="0.4">
      <c r="B55" s="13"/>
      <c r="C55" s="13"/>
      <c r="D55" s="13"/>
      <c r="E55" s="13"/>
      <c r="F55" s="13"/>
      <c r="G55" s="13"/>
      <c r="H55" s="14"/>
    </row>
    <row r="56" spans="2:9" x14ac:dyDescent="0.4">
      <c r="B56" s="13"/>
      <c r="C56" s="13"/>
      <c r="D56" s="13"/>
      <c r="E56" s="13"/>
      <c r="F56" s="13"/>
      <c r="G56" s="13"/>
      <c r="H56" s="14"/>
      <c r="I56" s="13"/>
    </row>
    <row r="57" spans="2:9" x14ac:dyDescent="0.4">
      <c r="B57" s="13"/>
      <c r="C57" s="13"/>
      <c r="D57" s="13"/>
      <c r="E57" s="13"/>
      <c r="F57" s="13"/>
      <c r="G57" s="13"/>
      <c r="H57" s="14"/>
      <c r="I57" s="13"/>
    </row>
    <row r="58" spans="2:9" x14ac:dyDescent="0.4">
      <c r="B58" s="13"/>
      <c r="C58" s="13"/>
      <c r="D58" s="13"/>
      <c r="E58" s="13"/>
      <c r="F58" s="13"/>
      <c r="G58" s="13"/>
      <c r="H58" s="14"/>
      <c r="I58" s="13"/>
    </row>
    <row r="59" spans="2:9" x14ac:dyDescent="0.4">
      <c r="B59" s="13"/>
      <c r="C59" s="13"/>
      <c r="D59" s="13"/>
      <c r="E59" s="13"/>
      <c r="F59" s="13"/>
      <c r="G59" s="13"/>
      <c r="H59" s="14"/>
      <c r="I59" s="13"/>
    </row>
    <row r="60" spans="2:9" x14ac:dyDescent="0.4">
      <c r="B60" s="13"/>
      <c r="C60" s="13"/>
      <c r="D60" s="13"/>
      <c r="E60" s="13"/>
      <c r="F60" s="13"/>
      <c r="G60" s="13"/>
      <c r="H60" s="14"/>
      <c r="I60" s="13"/>
    </row>
    <row r="61" spans="2:9" x14ac:dyDescent="0.4">
      <c r="B61" s="13"/>
      <c r="C61" s="13"/>
      <c r="D61" s="13"/>
      <c r="E61" s="13"/>
      <c r="F61" s="13"/>
      <c r="G61" s="13"/>
      <c r="H61" s="14"/>
      <c r="I61" s="13"/>
    </row>
    <row r="62" spans="2:9" x14ac:dyDescent="0.4">
      <c r="B62" s="13"/>
      <c r="C62" s="13"/>
      <c r="D62" s="13"/>
      <c r="E62" s="13"/>
      <c r="F62" s="13"/>
      <c r="G62" s="13"/>
      <c r="H62" s="14"/>
      <c r="I62" s="13"/>
    </row>
    <row r="63" spans="2:9" x14ac:dyDescent="0.4">
      <c r="B63" s="13"/>
      <c r="C63" s="13"/>
      <c r="D63" s="13"/>
      <c r="E63" s="13"/>
      <c r="F63" s="13"/>
      <c r="G63" s="13"/>
      <c r="H63" s="14"/>
      <c r="I63" s="13"/>
    </row>
    <row r="64" spans="2:9" x14ac:dyDescent="0.4">
      <c r="B64" s="13"/>
      <c r="C64" s="13"/>
      <c r="D64" s="13"/>
      <c r="E64" s="13"/>
      <c r="F64" s="13"/>
      <c r="G64" s="13"/>
      <c r="H64" s="14"/>
      <c r="I64" s="13"/>
    </row>
    <row r="65" spans="2:9" x14ac:dyDescent="0.4">
      <c r="B65" s="13"/>
      <c r="C65" s="13"/>
      <c r="D65" s="13"/>
      <c r="E65" s="13"/>
      <c r="F65" s="13"/>
      <c r="G65" s="13"/>
      <c r="H65" s="14"/>
      <c r="I65" s="13"/>
    </row>
    <row r="66" spans="2:9" x14ac:dyDescent="0.4">
      <c r="B66" s="13"/>
      <c r="C66" s="13"/>
      <c r="D66" s="13"/>
      <c r="E66" s="13"/>
      <c r="F66" s="13"/>
      <c r="G66" s="13"/>
      <c r="H66" s="14"/>
      <c r="I66" s="13"/>
    </row>
    <row r="67" spans="2:9" x14ac:dyDescent="0.4">
      <c r="B67" s="13"/>
      <c r="C67" s="13"/>
      <c r="D67" s="13"/>
      <c r="E67" s="13"/>
      <c r="F67" s="13"/>
      <c r="G67" s="13"/>
      <c r="H67" s="14"/>
      <c r="I67" s="13"/>
    </row>
    <row r="68" spans="2:9" x14ac:dyDescent="0.4">
      <c r="B68" s="13"/>
      <c r="C68" s="13"/>
      <c r="D68" s="13"/>
      <c r="E68" s="13"/>
      <c r="F68" s="13"/>
      <c r="G68" s="13"/>
      <c r="H68" s="14"/>
      <c r="I68" s="13"/>
    </row>
    <row r="69" spans="2:9" x14ac:dyDescent="0.4">
      <c r="B69" s="13"/>
      <c r="C69" s="13"/>
      <c r="D69" s="13"/>
      <c r="E69" s="13"/>
      <c r="F69" s="13"/>
      <c r="G69" s="13"/>
      <c r="H69" s="14"/>
      <c r="I69" s="13"/>
    </row>
    <row r="70" spans="2:9" x14ac:dyDescent="0.4">
      <c r="I70" s="13"/>
    </row>
    <row r="71" spans="2:9" x14ac:dyDescent="0.4">
      <c r="I71" s="13"/>
    </row>
    <row r="72" spans="2:9" x14ac:dyDescent="0.4">
      <c r="B72" s="13"/>
      <c r="C72" s="13"/>
      <c r="D72" s="13"/>
      <c r="E72" s="13"/>
      <c r="F72" s="13"/>
      <c r="G72" s="13"/>
      <c r="H72" s="13"/>
      <c r="I72" s="13"/>
    </row>
    <row r="73" spans="2:9" x14ac:dyDescent="0.4">
      <c r="B73" s="13"/>
      <c r="C73" s="13"/>
      <c r="D73" s="13"/>
      <c r="E73" s="13"/>
      <c r="F73" s="13"/>
      <c r="G73" s="13"/>
      <c r="H73" s="13"/>
      <c r="I73" s="13"/>
    </row>
    <row r="74" spans="2:9" x14ac:dyDescent="0.4">
      <c r="B74" s="13"/>
      <c r="C74" s="13"/>
      <c r="D74" s="13"/>
      <c r="E74" s="13"/>
      <c r="F74" s="13"/>
      <c r="G74" s="13"/>
      <c r="H74" s="13"/>
      <c r="I74" s="13"/>
    </row>
    <row r="75" spans="2:9" x14ac:dyDescent="0.4">
      <c r="B75" s="13"/>
      <c r="C75" s="13"/>
      <c r="D75" s="13"/>
      <c r="E75" s="13"/>
      <c r="F75" s="13"/>
      <c r="G75" s="13"/>
      <c r="H75" s="13"/>
      <c r="I75" s="13"/>
    </row>
    <row r="76" spans="2:9" x14ac:dyDescent="0.4">
      <c r="B76" s="13"/>
      <c r="C76" s="13"/>
      <c r="D76" s="13"/>
      <c r="E76" s="13"/>
      <c r="F76" s="13"/>
      <c r="G76" s="13"/>
      <c r="H76" s="13"/>
      <c r="I76" s="13"/>
    </row>
    <row r="77" spans="2:9" x14ac:dyDescent="0.4">
      <c r="B77" s="13"/>
      <c r="C77" s="13"/>
      <c r="D77" s="13"/>
      <c r="E77" s="13"/>
      <c r="F77" s="13"/>
      <c r="G77" s="13"/>
      <c r="H77" s="13"/>
      <c r="I77" s="13"/>
    </row>
    <row r="78" spans="2:9" x14ac:dyDescent="0.4">
      <c r="B78" s="13"/>
      <c r="C78" s="13"/>
      <c r="D78" s="13"/>
      <c r="E78" s="13"/>
      <c r="F78" s="13"/>
      <c r="G78" s="13"/>
      <c r="H78" s="13"/>
      <c r="I78" s="13"/>
    </row>
    <row r="79" spans="2:9" x14ac:dyDescent="0.4">
      <c r="B79" s="13"/>
      <c r="C79" s="13"/>
      <c r="D79" s="13"/>
      <c r="E79" s="13"/>
      <c r="F79" s="13"/>
      <c r="G79" s="13"/>
      <c r="H79" s="13"/>
      <c r="I79" s="13"/>
    </row>
    <row r="80" spans="2:9" x14ac:dyDescent="0.4">
      <c r="B80" s="13"/>
      <c r="C80" s="13"/>
      <c r="D80" s="13"/>
      <c r="E80" s="13"/>
      <c r="F80" s="13"/>
      <c r="G80" s="13"/>
      <c r="H80" s="13"/>
      <c r="I80" s="13"/>
    </row>
    <row r="81" spans="2:9" x14ac:dyDescent="0.4">
      <c r="B81" s="13"/>
      <c r="C81" s="13"/>
      <c r="D81" s="13"/>
      <c r="E81" s="13"/>
      <c r="F81" s="13"/>
      <c r="G81" s="13"/>
      <c r="H81" s="13"/>
      <c r="I81" s="13"/>
    </row>
    <row r="82" spans="2:9" x14ac:dyDescent="0.4">
      <c r="B82" s="13"/>
      <c r="C82" s="13"/>
      <c r="D82" s="13"/>
      <c r="E82" s="13"/>
      <c r="F82" s="13"/>
      <c r="G82" s="13"/>
      <c r="H82" s="13"/>
      <c r="I82" s="13"/>
    </row>
    <row r="83" spans="2:9" x14ac:dyDescent="0.4">
      <c r="B83" s="13"/>
      <c r="C83" s="13"/>
      <c r="D83" s="13"/>
      <c r="E83" s="13"/>
      <c r="F83" s="13"/>
      <c r="G83" s="13"/>
      <c r="H83" s="13"/>
      <c r="I83" s="13"/>
    </row>
    <row r="84" spans="2:9" x14ac:dyDescent="0.4">
      <c r="B84" s="13"/>
      <c r="C84" s="13"/>
      <c r="D84" s="13"/>
      <c r="E84" s="13"/>
      <c r="F84" s="13"/>
      <c r="G84" s="13"/>
      <c r="H84" s="13"/>
      <c r="I84" s="13"/>
    </row>
    <row r="85" spans="2:9" x14ac:dyDescent="0.4">
      <c r="B85" s="13"/>
      <c r="C85" s="13"/>
      <c r="D85" s="13"/>
      <c r="E85" s="13"/>
      <c r="F85" s="13"/>
      <c r="G85" s="13"/>
      <c r="H85" s="13"/>
      <c r="I85" s="13"/>
    </row>
    <row r="86" spans="2:9" x14ac:dyDescent="0.4">
      <c r="B86" s="13"/>
      <c r="C86" s="13"/>
      <c r="D86" s="13"/>
      <c r="E86" s="13"/>
      <c r="F86" s="13"/>
      <c r="G86" s="13"/>
      <c r="H86" s="13"/>
      <c r="I86" s="13"/>
    </row>
    <row r="87" spans="2:9" x14ac:dyDescent="0.4">
      <c r="B87" s="13"/>
      <c r="C87" s="13"/>
      <c r="D87" s="13"/>
      <c r="E87" s="13"/>
      <c r="F87" s="13"/>
      <c r="G87" s="13"/>
      <c r="H87" s="13"/>
      <c r="I87" s="13"/>
    </row>
    <row r="88" spans="2:9" x14ac:dyDescent="0.4">
      <c r="B88" s="13"/>
      <c r="C88" s="13"/>
      <c r="D88" s="13"/>
      <c r="E88" s="13"/>
      <c r="F88" s="13"/>
      <c r="G88" s="13"/>
      <c r="H88" s="13"/>
      <c r="I88" s="13"/>
    </row>
    <row r="89" spans="2:9" x14ac:dyDescent="0.4">
      <c r="B89" s="13"/>
      <c r="C89" s="13"/>
      <c r="D89" s="13"/>
      <c r="E89" s="13"/>
      <c r="F89" s="13"/>
      <c r="G89" s="13"/>
      <c r="H89" s="13"/>
    </row>
    <row r="90" spans="2:9" x14ac:dyDescent="0.4">
      <c r="B90" s="13"/>
      <c r="C90" s="13"/>
      <c r="D90" s="13"/>
      <c r="E90" s="13"/>
      <c r="F90" s="13"/>
      <c r="G90" s="13"/>
      <c r="H90" s="13"/>
      <c r="I90" s="1"/>
    </row>
    <row r="91" spans="2:9" x14ac:dyDescent="0.4">
      <c r="B91" s="13"/>
      <c r="C91" s="13"/>
      <c r="D91" s="13"/>
      <c r="E91" s="13"/>
      <c r="F91" s="13"/>
      <c r="G91" s="13"/>
      <c r="H91" s="13"/>
      <c r="I91" s="14"/>
    </row>
    <row r="92" spans="2:9" x14ac:dyDescent="0.4">
      <c r="B92" s="13"/>
      <c r="C92" s="13"/>
      <c r="D92" s="13"/>
      <c r="E92" s="13"/>
      <c r="F92" s="13"/>
      <c r="G92" s="13"/>
      <c r="H92" s="13"/>
      <c r="I92" s="14"/>
    </row>
    <row r="93" spans="2:9" x14ac:dyDescent="0.4">
      <c r="B93" s="13"/>
      <c r="C93" s="13"/>
      <c r="D93" s="13"/>
      <c r="E93" s="13"/>
      <c r="F93" s="13"/>
      <c r="G93" s="13"/>
      <c r="H93" s="13"/>
      <c r="I93" s="14"/>
    </row>
    <row r="94" spans="2:9" x14ac:dyDescent="0.4">
      <c r="B94" s="13"/>
      <c r="C94" s="13"/>
      <c r="D94" s="13"/>
      <c r="E94" s="13"/>
      <c r="F94" s="13"/>
      <c r="G94" s="13"/>
      <c r="H94" s="13"/>
      <c r="I94" s="14"/>
    </row>
    <row r="95" spans="2:9" x14ac:dyDescent="0.4">
      <c r="B95" s="13"/>
      <c r="C95" s="13"/>
      <c r="D95" s="13"/>
      <c r="E95" s="13"/>
      <c r="F95" s="13"/>
      <c r="G95" s="13"/>
      <c r="H95" s="13"/>
      <c r="I95" s="14"/>
    </row>
    <row r="96" spans="2:9" x14ac:dyDescent="0.4">
      <c r="B96" s="13"/>
      <c r="C96" s="13"/>
      <c r="D96" s="13"/>
      <c r="E96" s="13"/>
      <c r="F96" s="13"/>
      <c r="G96" s="13"/>
      <c r="H96" s="13"/>
      <c r="I96" s="14"/>
    </row>
    <row r="97" spans="2:9" x14ac:dyDescent="0.4">
      <c r="B97" s="13"/>
      <c r="C97" s="13"/>
      <c r="D97" s="13"/>
      <c r="E97" s="13"/>
      <c r="F97" s="13"/>
      <c r="G97" s="13"/>
      <c r="H97" s="13"/>
      <c r="I97" s="14"/>
    </row>
    <row r="98" spans="2:9" x14ac:dyDescent="0.4">
      <c r="B98" s="13"/>
      <c r="C98" s="13"/>
      <c r="D98" s="13"/>
      <c r="E98" s="13"/>
      <c r="F98" s="13"/>
      <c r="G98" s="13"/>
      <c r="H98" s="13"/>
      <c r="I98" s="14"/>
    </row>
    <row r="99" spans="2:9" x14ac:dyDescent="0.4">
      <c r="B99" s="13"/>
      <c r="C99" s="13"/>
      <c r="D99" s="13"/>
      <c r="E99" s="13"/>
      <c r="F99" s="13"/>
      <c r="G99" s="13"/>
      <c r="H99" s="13"/>
      <c r="I99" s="14"/>
    </row>
    <row r="100" spans="2:9" x14ac:dyDescent="0.4">
      <c r="B100" s="13"/>
      <c r="C100" s="13"/>
      <c r="D100" s="13"/>
      <c r="E100" s="13"/>
      <c r="F100" s="13"/>
      <c r="G100" s="13"/>
      <c r="H100" s="13"/>
      <c r="I100" s="14"/>
    </row>
    <row r="101" spans="2:9" x14ac:dyDescent="0.4">
      <c r="B101" s="13"/>
      <c r="C101" s="13"/>
      <c r="D101" s="13"/>
      <c r="E101" s="13"/>
      <c r="F101" s="13"/>
      <c r="G101" s="13"/>
      <c r="H101" s="13"/>
      <c r="I101" s="14"/>
    </row>
    <row r="102" spans="2:9" x14ac:dyDescent="0.4">
      <c r="B102" s="13"/>
      <c r="C102" s="13"/>
      <c r="D102" s="13"/>
      <c r="E102" s="13"/>
      <c r="F102" s="13"/>
      <c r="G102" s="13"/>
      <c r="H102" s="13"/>
      <c r="I102" s="14"/>
    </row>
    <row r="103" spans="2:9" x14ac:dyDescent="0.4">
      <c r="B103" s="13"/>
      <c r="C103" s="13"/>
      <c r="D103" s="13"/>
      <c r="E103" s="13"/>
      <c r="F103" s="13"/>
      <c r="G103" s="13"/>
      <c r="H103" s="13"/>
      <c r="I103" s="14"/>
    </row>
    <row r="104" spans="2:9" x14ac:dyDescent="0.4">
      <c r="B104" s="13"/>
      <c r="C104" s="13"/>
      <c r="D104" s="13"/>
      <c r="E104" s="13"/>
      <c r="F104" s="13"/>
      <c r="G104" s="13"/>
      <c r="H104" s="13"/>
      <c r="I104" s="14"/>
    </row>
    <row r="105" spans="2:9" x14ac:dyDescent="0.4">
      <c r="I105" s="14"/>
    </row>
    <row r="106" spans="2:9" x14ac:dyDescent="0.4">
      <c r="B106" s="1"/>
      <c r="C106" s="1"/>
      <c r="D106" s="1"/>
      <c r="E106" s="1"/>
      <c r="F106" s="1"/>
      <c r="G106" s="1"/>
      <c r="H106" s="1"/>
      <c r="I106" s="22"/>
    </row>
    <row r="107" spans="2:9" x14ac:dyDescent="0.4">
      <c r="B107" s="13"/>
      <c r="C107" s="13"/>
      <c r="D107" s="13"/>
      <c r="E107" s="13"/>
      <c r="F107" s="13"/>
      <c r="G107" s="13"/>
      <c r="H107" s="14"/>
      <c r="I107" s="23"/>
    </row>
    <row r="108" spans="2:9" x14ac:dyDescent="0.4">
      <c r="B108" s="13"/>
      <c r="C108" s="13"/>
      <c r="D108" s="13"/>
      <c r="E108" s="13"/>
      <c r="F108" s="13"/>
      <c r="G108" s="13"/>
      <c r="H108" s="14"/>
      <c r="I108" s="23"/>
    </row>
    <row r="109" spans="2:9" x14ac:dyDescent="0.4">
      <c r="B109" s="13"/>
      <c r="C109" s="13"/>
      <c r="D109" s="13"/>
      <c r="E109" s="13"/>
      <c r="F109" s="13"/>
      <c r="G109" s="13"/>
      <c r="H109" s="14"/>
      <c r="I109" s="23"/>
    </row>
    <row r="110" spans="2:9" x14ac:dyDescent="0.4">
      <c r="B110" s="13"/>
      <c r="C110" s="13"/>
      <c r="D110" s="13"/>
      <c r="E110" s="13"/>
      <c r="F110" s="13"/>
      <c r="G110" s="13"/>
      <c r="H110" s="14"/>
      <c r="I110" s="22"/>
    </row>
    <row r="111" spans="2:9" x14ac:dyDescent="0.4">
      <c r="B111" s="13"/>
      <c r="C111" s="13"/>
      <c r="D111" s="13"/>
      <c r="E111" s="13"/>
      <c r="F111" s="13"/>
      <c r="G111" s="13"/>
      <c r="H111" s="14"/>
      <c r="I111" s="23"/>
    </row>
    <row r="112" spans="2:9" x14ac:dyDescent="0.4">
      <c r="B112" s="13"/>
      <c r="C112" s="13"/>
      <c r="D112" s="13"/>
      <c r="E112" s="13"/>
      <c r="F112" s="13"/>
      <c r="G112" s="13"/>
      <c r="H112" s="14"/>
      <c r="I112" s="23"/>
    </row>
    <row r="113" spans="2:9" x14ac:dyDescent="0.4">
      <c r="B113" s="13"/>
      <c r="C113" s="13"/>
      <c r="D113" s="13"/>
      <c r="E113" s="13"/>
      <c r="F113" s="13"/>
      <c r="G113" s="13"/>
      <c r="H113" s="14"/>
      <c r="I113" s="23"/>
    </row>
    <row r="114" spans="2:9" x14ac:dyDescent="0.4">
      <c r="B114" s="13"/>
      <c r="C114" s="13"/>
      <c r="D114" s="13"/>
      <c r="E114" s="13"/>
      <c r="F114" s="13"/>
      <c r="G114" s="13"/>
      <c r="H114" s="14"/>
      <c r="I114" s="23"/>
    </row>
    <row r="115" spans="2:9" x14ac:dyDescent="0.4">
      <c r="B115" s="13"/>
      <c r="C115" s="13"/>
      <c r="D115" s="13"/>
      <c r="E115" s="13"/>
      <c r="F115" s="13"/>
      <c r="G115" s="13"/>
      <c r="H115" s="14"/>
      <c r="I115" s="23"/>
    </row>
    <row r="116" spans="2:9" x14ac:dyDescent="0.4">
      <c r="B116" s="13"/>
      <c r="C116" s="13"/>
      <c r="D116" s="13"/>
      <c r="E116" s="13"/>
      <c r="F116" s="13"/>
      <c r="G116" s="13"/>
      <c r="H116" s="14"/>
      <c r="I116" s="23"/>
    </row>
    <row r="117" spans="2:9" x14ac:dyDescent="0.4">
      <c r="B117" s="13"/>
      <c r="C117" s="13"/>
      <c r="D117" s="13"/>
      <c r="E117" s="13"/>
      <c r="F117" s="13"/>
      <c r="G117" s="13"/>
      <c r="H117" s="14"/>
      <c r="I117" s="23"/>
    </row>
    <row r="118" spans="2:9" x14ac:dyDescent="0.4">
      <c r="B118" s="13"/>
      <c r="C118" s="13"/>
      <c r="D118" s="13"/>
      <c r="E118" s="13"/>
      <c r="F118" s="13"/>
      <c r="G118" s="13"/>
      <c r="H118" s="14"/>
      <c r="I118" s="23"/>
    </row>
    <row r="119" spans="2:9" x14ac:dyDescent="0.4">
      <c r="B119" s="13"/>
      <c r="C119" s="13"/>
      <c r="D119" s="13"/>
      <c r="E119" s="13"/>
      <c r="F119" s="13"/>
      <c r="G119" s="13"/>
      <c r="H119" s="14"/>
      <c r="I119" s="23"/>
    </row>
    <row r="120" spans="2:9" x14ac:dyDescent="0.4">
      <c r="B120" s="13"/>
      <c r="C120" s="13"/>
      <c r="D120" s="13"/>
      <c r="E120" s="13"/>
      <c r="F120" s="13"/>
      <c r="G120" s="13"/>
      <c r="H120" s="14"/>
      <c r="I120" s="23"/>
    </row>
    <row r="121" spans="2:9" x14ac:dyDescent="0.4">
      <c r="B121" s="13"/>
      <c r="C121" s="13"/>
      <c r="D121" s="13"/>
      <c r="E121" s="13"/>
      <c r="F121" s="13"/>
      <c r="G121" s="13"/>
      <c r="H121" s="14"/>
      <c r="I121" s="23"/>
    </row>
    <row r="122" spans="2:9" x14ac:dyDescent="0.4">
      <c r="B122" s="21"/>
      <c r="C122" s="21"/>
      <c r="D122" s="21"/>
      <c r="E122" s="21"/>
      <c r="F122" s="21"/>
      <c r="G122" s="21"/>
      <c r="H122" s="22"/>
      <c r="I122" s="23"/>
    </row>
    <row r="123" spans="2:9" x14ac:dyDescent="0.4">
      <c r="B123" s="23"/>
      <c r="C123" s="23"/>
      <c r="D123" s="23"/>
      <c r="E123" s="23"/>
      <c r="F123" s="23"/>
      <c r="G123" s="23"/>
      <c r="H123" s="23"/>
    </row>
    <row r="124" spans="2:9" x14ac:dyDescent="0.4">
      <c r="B124" s="23"/>
      <c r="C124" s="23"/>
      <c r="D124" s="24"/>
      <c r="E124" s="24"/>
      <c r="F124" s="24"/>
      <c r="G124" s="23"/>
      <c r="H124" s="23"/>
    </row>
    <row r="125" spans="2:9" x14ac:dyDescent="0.4">
      <c r="B125" s="23"/>
      <c r="C125" s="23"/>
      <c r="D125" s="24"/>
      <c r="E125" s="24"/>
      <c r="F125" s="24"/>
      <c r="G125" s="23"/>
      <c r="H125" s="23"/>
    </row>
    <row r="126" spans="2:9" x14ac:dyDescent="0.4">
      <c r="B126" s="23"/>
      <c r="C126" s="23"/>
      <c r="D126" s="23"/>
      <c r="E126" s="23"/>
      <c r="F126" s="23"/>
      <c r="G126" s="23"/>
      <c r="H126" s="22"/>
    </row>
    <row r="127" spans="2:9" x14ac:dyDescent="0.4">
      <c r="B127" s="23"/>
      <c r="C127" s="23"/>
      <c r="D127" s="3"/>
      <c r="E127" s="4"/>
      <c r="F127" s="3"/>
      <c r="G127" s="23"/>
      <c r="H127" s="23"/>
    </row>
    <row r="128" spans="2:9" x14ac:dyDescent="0.4">
      <c r="B128" s="23"/>
      <c r="C128" s="23"/>
      <c r="D128" s="23"/>
      <c r="E128" s="25"/>
      <c r="F128" s="23"/>
      <c r="G128" s="23"/>
      <c r="H128" s="23"/>
    </row>
    <row r="129" spans="2:8" x14ac:dyDescent="0.4">
      <c r="B129" s="23"/>
      <c r="C129" s="23"/>
      <c r="D129" s="23"/>
      <c r="E129" s="25"/>
      <c r="F129" s="23"/>
      <c r="G129" s="23"/>
      <c r="H129" s="23"/>
    </row>
    <row r="130" spans="2:8" x14ac:dyDescent="0.4">
      <c r="B130" s="23"/>
      <c r="C130" s="23"/>
      <c r="D130" s="23"/>
      <c r="E130" s="25"/>
      <c r="F130" s="23"/>
      <c r="G130" s="23"/>
      <c r="H130" s="23"/>
    </row>
    <row r="131" spans="2:8" x14ac:dyDescent="0.4">
      <c r="B131" s="23"/>
      <c r="C131" s="23"/>
      <c r="D131" s="23"/>
      <c r="E131" s="25"/>
      <c r="F131" s="23"/>
      <c r="G131" s="23"/>
      <c r="H131" s="23"/>
    </row>
    <row r="132" spans="2:8" x14ac:dyDescent="0.4">
      <c r="B132" s="23"/>
      <c r="C132" s="23"/>
      <c r="D132" s="23"/>
      <c r="E132" s="25"/>
      <c r="F132" s="23"/>
      <c r="G132" s="23"/>
      <c r="H132" s="23"/>
    </row>
    <row r="133" spans="2:8" x14ac:dyDescent="0.4">
      <c r="B133" s="23"/>
      <c r="C133" s="23"/>
      <c r="D133" s="23"/>
      <c r="E133" s="25"/>
      <c r="F133" s="23"/>
      <c r="G133" s="23"/>
      <c r="H133" s="23"/>
    </row>
    <row r="134" spans="2:8" x14ac:dyDescent="0.4">
      <c r="B134" s="23"/>
      <c r="C134" s="23"/>
      <c r="D134" s="23"/>
      <c r="E134" s="25"/>
      <c r="F134" s="23"/>
      <c r="G134" s="23"/>
      <c r="H134" s="23"/>
    </row>
    <row r="135" spans="2:8" x14ac:dyDescent="0.4">
      <c r="B135" s="23"/>
      <c r="C135" s="23"/>
      <c r="D135" s="23"/>
      <c r="E135" s="25"/>
      <c r="F135" s="23"/>
      <c r="G135" s="23"/>
      <c r="H135" s="23"/>
    </row>
    <row r="136" spans="2:8" x14ac:dyDescent="0.4">
      <c r="B136" s="23"/>
      <c r="C136" s="23"/>
      <c r="D136" s="23"/>
      <c r="E136" s="23"/>
      <c r="F136" s="23"/>
      <c r="G136" s="23"/>
      <c r="H136" s="23"/>
    </row>
    <row r="137" spans="2:8" x14ac:dyDescent="0.4">
      <c r="B137" s="23"/>
      <c r="C137" s="23"/>
      <c r="D137" s="23"/>
      <c r="E137" s="23"/>
      <c r="F137" s="23"/>
      <c r="G137" s="23"/>
      <c r="H137" s="23"/>
    </row>
    <row r="138" spans="2:8" x14ac:dyDescent="0.4">
      <c r="B138" s="21"/>
      <c r="C138" s="21"/>
      <c r="D138" s="23"/>
      <c r="E138" s="23"/>
      <c r="F138" s="23"/>
      <c r="G138" s="23"/>
      <c r="H138" s="23"/>
    </row>
    <row r="139" spans="2:8" ht="15.4" x14ac:dyDescent="0.4">
      <c r="B139" s="2"/>
      <c r="C139" s="13"/>
    </row>
    <row r="140" spans="2:8" ht="15.4" x14ac:dyDescent="0.4">
      <c r="B140" s="2"/>
      <c r="C140" s="13"/>
    </row>
    <row r="141" spans="2:8" x14ac:dyDescent="0.4">
      <c r="B141" s="15"/>
      <c r="C141" s="13"/>
    </row>
    <row r="143" spans="2:8" x14ac:dyDescent="0.4">
      <c r="B143" s="18"/>
      <c r="C143" s="19"/>
      <c r="D143" s="19"/>
      <c r="E143" s="19"/>
    </row>
  </sheetData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D7D5B-2A1B-4720-91D8-F77257826CF8}">
  <sheetPr>
    <pageSetUpPr autoPageBreaks="0"/>
  </sheetPr>
  <dimension ref="A1:I143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13" style="6" customWidth="1"/>
    <col min="3" max="3" width="11.140625" style="6" customWidth="1"/>
    <col min="4" max="4" width="11.85546875" style="6" customWidth="1"/>
    <col min="5" max="5" width="11.140625" style="6" customWidth="1"/>
    <col min="6" max="9" width="10.28515625" style="6" customWidth="1"/>
    <col min="10" max="10" width="1.85546875" style="6" customWidth="1"/>
    <col min="11" max="16384" width="8.85546875" style="6"/>
  </cols>
  <sheetData>
    <row r="1" spans="2:9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  <c r="I1" s="8"/>
    </row>
    <row r="2" spans="2:9" ht="15" customHeight="1" x14ac:dyDescent="0.4">
      <c r="B2" s="60" t="s">
        <v>76</v>
      </c>
      <c r="C2" s="8"/>
      <c r="D2" s="8"/>
      <c r="E2" s="8"/>
      <c r="F2" s="8"/>
      <c r="G2" s="8"/>
      <c r="H2" s="8"/>
      <c r="I2" s="8"/>
    </row>
    <row r="3" spans="2:9" ht="15" customHeight="1" x14ac:dyDescent="0.4">
      <c r="B3" s="5"/>
      <c r="C3" s="5"/>
      <c r="D3" s="5"/>
      <c r="E3" s="5"/>
      <c r="F3" s="5"/>
      <c r="G3" s="5"/>
      <c r="H3" s="5"/>
      <c r="I3" s="5"/>
    </row>
    <row r="4" spans="2:9" ht="15" customHeight="1" x14ac:dyDescent="0.4">
      <c r="B4" s="10" t="s">
        <v>82</v>
      </c>
      <c r="C4" s="8"/>
      <c r="D4" s="8"/>
      <c r="E4" s="8"/>
      <c r="F4" s="8"/>
      <c r="G4" s="8"/>
      <c r="H4" s="8"/>
      <c r="I4" s="8"/>
    </row>
    <row r="5" spans="2:9" ht="15" customHeight="1" x14ac:dyDescent="0.4">
      <c r="B5" s="9"/>
      <c r="C5" s="8"/>
      <c r="D5" s="8"/>
      <c r="E5" s="8"/>
      <c r="F5" s="8"/>
      <c r="G5" s="8"/>
      <c r="H5" s="8"/>
      <c r="I5" s="8"/>
    </row>
    <row r="6" spans="2:9" ht="15" customHeight="1" x14ac:dyDescent="0.4">
      <c r="B6" s="29" t="str">
        <f>'Exhibit 1'!B6</f>
        <v>STATE GROUP 1</v>
      </c>
      <c r="C6" s="30"/>
      <c r="D6" s="30"/>
      <c r="E6" s="30"/>
      <c r="F6" s="30"/>
      <c r="G6" s="30"/>
      <c r="H6" s="30"/>
      <c r="I6" s="30"/>
    </row>
    <row r="7" spans="2:9" ht="15" customHeight="1" x14ac:dyDescent="0.4">
      <c r="B7" s="5"/>
      <c r="C7" s="5"/>
      <c r="D7" s="5"/>
      <c r="E7" s="5"/>
      <c r="F7" s="5"/>
      <c r="G7" s="5"/>
      <c r="H7" s="5"/>
      <c r="I7" s="5"/>
    </row>
    <row r="8" spans="2:9" ht="15" customHeight="1" x14ac:dyDescent="0.4">
      <c r="B8" s="10" t="s">
        <v>87</v>
      </c>
      <c r="C8" s="8"/>
      <c r="D8" s="8"/>
      <c r="E8" s="8"/>
      <c r="F8" s="8"/>
      <c r="G8" s="8"/>
      <c r="H8" s="8"/>
      <c r="I8" s="8"/>
    </row>
    <row r="9" spans="2:9" ht="15" customHeight="1" x14ac:dyDescent="0.4">
      <c r="B9" s="5"/>
      <c r="C9" s="5"/>
      <c r="D9" s="5"/>
      <c r="E9" s="5"/>
      <c r="F9" s="5"/>
      <c r="G9" s="5"/>
      <c r="H9" s="5"/>
      <c r="I9" s="5"/>
    </row>
    <row r="10" spans="2:9" ht="17.25" customHeight="1" x14ac:dyDescent="0.4">
      <c r="B10" s="5" t="s">
        <v>8</v>
      </c>
      <c r="C10" s="5" t="s">
        <v>55</v>
      </c>
      <c r="D10" s="5" t="s">
        <v>9</v>
      </c>
      <c r="E10" s="5" t="s">
        <v>10</v>
      </c>
      <c r="F10" s="5" t="s">
        <v>11</v>
      </c>
      <c r="G10" s="5" t="s">
        <v>12</v>
      </c>
      <c r="H10" s="5" t="s">
        <v>56</v>
      </c>
      <c r="I10" s="5" t="s">
        <v>73</v>
      </c>
    </row>
    <row r="11" spans="2:9" ht="17.25" customHeight="1" x14ac:dyDescent="0.4">
      <c r="B11" s="5"/>
      <c r="C11" s="5"/>
      <c r="D11" s="5"/>
      <c r="E11" s="5"/>
      <c r="F11" s="5"/>
      <c r="G11" s="5"/>
      <c r="H11" s="6" t="s">
        <v>71</v>
      </c>
      <c r="I11" s="6" t="s">
        <v>74</v>
      </c>
    </row>
    <row r="12" spans="2:9" x14ac:dyDescent="0.4">
      <c r="B12" s="6" t="s">
        <v>2</v>
      </c>
      <c r="C12" s="6" t="s">
        <v>13</v>
      </c>
      <c r="H12" s="6" t="s">
        <v>61</v>
      </c>
      <c r="I12" s="6" t="s">
        <v>61</v>
      </c>
    </row>
    <row r="13" spans="2:9" x14ac:dyDescent="0.4">
      <c r="B13" s="6" t="s">
        <v>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3</v>
      </c>
      <c r="I13" s="6" t="s">
        <v>3</v>
      </c>
    </row>
    <row r="14" spans="2:9" x14ac:dyDescent="0.4">
      <c r="B14" s="1" t="s">
        <v>6</v>
      </c>
      <c r="C14" s="1" t="s">
        <v>19</v>
      </c>
      <c r="D14" s="1" t="s">
        <v>20</v>
      </c>
      <c r="E14" s="1" t="s">
        <v>20</v>
      </c>
      <c r="F14" s="1" t="s">
        <v>21</v>
      </c>
      <c r="G14" s="1" t="s">
        <v>21</v>
      </c>
      <c r="H14" s="1" t="s">
        <v>72</v>
      </c>
      <c r="I14" s="1" t="s">
        <v>72</v>
      </c>
    </row>
    <row r="15" spans="2:9" x14ac:dyDescent="0.4">
      <c r="B15" s="27">
        <v>100</v>
      </c>
      <c r="C15" s="206">
        <f t="shared" ref="C15:C28" si="0">ROUND(SUMPRODUCT((1-EXP((-1/MeansAO)*1000*B15))*MeansAO,WeightsAO),0)</f>
        <v>8938</v>
      </c>
      <c r="D15" s="32">
        <f>'Exhibit 11'!$H$36</f>
        <v>820</v>
      </c>
      <c r="E15" s="207">
        <f>ROUND((C15+D15)*RIGHT('Exhibit 12'!$C$44,6),0)</f>
        <v>829</v>
      </c>
      <c r="F15" s="206">
        <v>60</v>
      </c>
      <c r="G15" s="31">
        <v>52</v>
      </c>
      <c r="H15" s="12">
        <f t="shared" ref="H15:H28" si="1">ROUND((C15+D15+E15+F15+G15)/($C$15+$D$15+$E$15+$F$15+$G$15),2)</f>
        <v>1</v>
      </c>
      <c r="I15" s="12">
        <f>H15</f>
        <v>1</v>
      </c>
    </row>
    <row r="16" spans="2:9" x14ac:dyDescent="0.4">
      <c r="B16" s="27">
        <v>250</v>
      </c>
      <c r="C16" s="206">
        <f t="shared" si="0"/>
        <v>10683</v>
      </c>
      <c r="D16" s="32">
        <f>'Exhibit 11'!$H$36</f>
        <v>820</v>
      </c>
      <c r="E16" s="207">
        <f>ROUND((C16+D16)*RIGHT('Exhibit 12'!$C$44,6),0)</f>
        <v>978</v>
      </c>
      <c r="F16" s="206">
        <v>151</v>
      </c>
      <c r="G16" s="31">
        <v>63</v>
      </c>
      <c r="H16" s="12">
        <f t="shared" si="1"/>
        <v>1.19</v>
      </c>
      <c r="I16" s="12">
        <f t="shared" ref="I16:I28" si="2">H16</f>
        <v>1.19</v>
      </c>
    </row>
    <row r="17" spans="2:9" x14ac:dyDescent="0.4">
      <c r="B17" s="27">
        <v>300</v>
      </c>
      <c r="C17" s="206">
        <f t="shared" si="0"/>
        <v>11045</v>
      </c>
      <c r="D17" s="32">
        <f>'Exhibit 11'!$H$36</f>
        <v>820</v>
      </c>
      <c r="E17" s="207">
        <f>ROUND((C17+D17)*RIGHT('Exhibit 12'!$C$44,6),0)</f>
        <v>1009</v>
      </c>
      <c r="F17" s="206">
        <v>182</v>
      </c>
      <c r="G17" s="31">
        <v>65</v>
      </c>
      <c r="H17" s="12">
        <f t="shared" si="1"/>
        <v>1.23</v>
      </c>
      <c r="I17" s="12">
        <f t="shared" si="2"/>
        <v>1.23</v>
      </c>
    </row>
    <row r="18" spans="2:9" x14ac:dyDescent="0.4">
      <c r="B18" s="27">
        <v>400</v>
      </c>
      <c r="C18" s="206">
        <f t="shared" si="0"/>
        <v>11622</v>
      </c>
      <c r="D18" s="32">
        <f>'Exhibit 11'!$H$36</f>
        <v>820</v>
      </c>
      <c r="E18" s="207">
        <f>ROUND((C18+D18)*RIGHT('Exhibit 12'!$C$44,6),0)</f>
        <v>1058</v>
      </c>
      <c r="F18" s="206">
        <v>245</v>
      </c>
      <c r="G18" s="31">
        <v>68</v>
      </c>
      <c r="H18" s="12">
        <f t="shared" si="1"/>
        <v>1.29</v>
      </c>
      <c r="I18" s="12">
        <f t="shared" si="2"/>
        <v>1.29</v>
      </c>
    </row>
    <row r="19" spans="2:9" x14ac:dyDescent="0.4">
      <c r="B19" s="27">
        <v>500</v>
      </c>
      <c r="C19" s="206">
        <f t="shared" si="0"/>
        <v>12070</v>
      </c>
      <c r="D19" s="32">
        <f>'Exhibit 11'!$H$36</f>
        <v>820</v>
      </c>
      <c r="E19" s="207">
        <f>ROUND((C19+D19)*RIGHT('Exhibit 12'!$C$44,6),0)</f>
        <v>1096</v>
      </c>
      <c r="F19" s="206">
        <v>309</v>
      </c>
      <c r="G19" s="31">
        <v>71</v>
      </c>
      <c r="H19" s="12">
        <f t="shared" si="1"/>
        <v>1.34</v>
      </c>
      <c r="I19" s="12">
        <f t="shared" si="2"/>
        <v>1.34</v>
      </c>
    </row>
    <row r="20" spans="2:9" x14ac:dyDescent="0.4">
      <c r="B20" s="27">
        <v>750</v>
      </c>
      <c r="C20" s="206">
        <f t="shared" si="0"/>
        <v>12871</v>
      </c>
      <c r="D20" s="32">
        <f>'Exhibit 11'!$H$36</f>
        <v>820</v>
      </c>
      <c r="E20" s="207">
        <f>ROUND((C20+D20)*RIGHT('Exhibit 12'!$C$44,6),0)</f>
        <v>1164</v>
      </c>
      <c r="F20" s="206">
        <v>465</v>
      </c>
      <c r="G20" s="31">
        <v>76</v>
      </c>
      <c r="H20" s="12">
        <f t="shared" si="1"/>
        <v>1.44</v>
      </c>
      <c r="I20" s="12">
        <f t="shared" si="2"/>
        <v>1.44</v>
      </c>
    </row>
    <row r="21" spans="2:9" x14ac:dyDescent="0.4">
      <c r="B21" s="27">
        <v>1000</v>
      </c>
      <c r="C21" s="206">
        <f t="shared" si="0"/>
        <v>13433</v>
      </c>
      <c r="D21" s="32">
        <f>'Exhibit 11'!$H$36</f>
        <v>820</v>
      </c>
      <c r="E21" s="207">
        <f>ROUND((C21+D21)*RIGHT('Exhibit 12'!$C$44,6),0)</f>
        <v>1212</v>
      </c>
      <c r="F21" s="206">
        <v>619</v>
      </c>
      <c r="G21" s="31">
        <v>79</v>
      </c>
      <c r="H21" s="12">
        <f t="shared" si="1"/>
        <v>1.51</v>
      </c>
      <c r="I21" s="12">
        <f t="shared" si="2"/>
        <v>1.51</v>
      </c>
    </row>
    <row r="22" spans="2:9" x14ac:dyDescent="0.4">
      <c r="B22" s="27">
        <v>1500</v>
      </c>
      <c r="C22" s="206">
        <f t="shared" si="0"/>
        <v>14213</v>
      </c>
      <c r="D22" s="32">
        <f>'Exhibit 11'!$H$36</f>
        <v>820</v>
      </c>
      <c r="E22" s="207">
        <f>ROUND((C22+D22)*RIGHT('Exhibit 12'!$C$44,6),0)</f>
        <v>1278</v>
      </c>
      <c r="F22" s="206">
        <v>922</v>
      </c>
      <c r="G22" s="31">
        <v>84</v>
      </c>
      <c r="H22" s="12">
        <f t="shared" si="1"/>
        <v>1.62</v>
      </c>
      <c r="I22" s="12">
        <f t="shared" si="2"/>
        <v>1.62</v>
      </c>
    </row>
    <row r="23" spans="2:9" x14ac:dyDescent="0.4">
      <c r="B23" s="27">
        <v>2000</v>
      </c>
      <c r="C23" s="206">
        <f t="shared" si="0"/>
        <v>14739</v>
      </c>
      <c r="D23" s="32">
        <f>'Exhibit 11'!$H$36</f>
        <v>820</v>
      </c>
      <c r="E23" s="207">
        <f>ROUND((C23+D23)*RIGHT('Exhibit 12'!$C$44,6),0)</f>
        <v>1323</v>
      </c>
      <c r="F23" s="206">
        <v>1210</v>
      </c>
      <c r="G23" s="31">
        <v>87</v>
      </c>
      <c r="H23" s="12">
        <f t="shared" si="1"/>
        <v>1.7</v>
      </c>
      <c r="I23" s="12">
        <f t="shared" si="2"/>
        <v>1.7</v>
      </c>
    </row>
    <row r="24" spans="2:9" x14ac:dyDescent="0.4">
      <c r="B24" s="27">
        <v>2500</v>
      </c>
      <c r="C24" s="206">
        <f t="shared" si="0"/>
        <v>15120</v>
      </c>
      <c r="D24" s="32">
        <f>'Exhibit 11'!$H$36</f>
        <v>820</v>
      </c>
      <c r="E24" s="207">
        <f>ROUND((C24+D24)*RIGHT('Exhibit 12'!$C$44,6),0)</f>
        <v>1355</v>
      </c>
      <c r="F24" s="206">
        <v>1478</v>
      </c>
      <c r="G24" s="31">
        <v>89</v>
      </c>
      <c r="H24" s="12">
        <f t="shared" si="1"/>
        <v>1.76</v>
      </c>
      <c r="I24" s="12">
        <f t="shared" si="2"/>
        <v>1.76</v>
      </c>
    </row>
    <row r="25" spans="2:9" x14ac:dyDescent="0.4">
      <c r="B25" s="27">
        <v>3000</v>
      </c>
      <c r="C25" s="206">
        <f t="shared" si="0"/>
        <v>15409</v>
      </c>
      <c r="D25" s="32">
        <f>'Exhibit 11'!$H$36</f>
        <v>820</v>
      </c>
      <c r="E25" s="207">
        <f>ROUND((C25+D25)*RIGHT('Exhibit 12'!$C$44,6),0)</f>
        <v>1379</v>
      </c>
      <c r="F25" s="206">
        <v>1729</v>
      </c>
      <c r="G25" s="31">
        <v>91</v>
      </c>
      <c r="H25" s="12">
        <f t="shared" si="1"/>
        <v>1.82</v>
      </c>
      <c r="I25" s="12">
        <f t="shared" si="2"/>
        <v>1.82</v>
      </c>
    </row>
    <row r="26" spans="2:9" x14ac:dyDescent="0.4">
      <c r="B26" s="27">
        <v>5000</v>
      </c>
      <c r="C26" s="206">
        <f t="shared" si="0"/>
        <v>16132</v>
      </c>
      <c r="D26" s="32">
        <f>'Exhibit 11'!$H$36</f>
        <v>820</v>
      </c>
      <c r="E26" s="207">
        <f>ROUND((C26+D26)*RIGHT('Exhibit 12'!$C$44,6),0)</f>
        <v>1441</v>
      </c>
      <c r="F26" s="206">
        <v>2615</v>
      </c>
      <c r="G26" s="31">
        <v>96</v>
      </c>
      <c r="H26" s="12">
        <f t="shared" si="1"/>
        <v>1.97</v>
      </c>
      <c r="I26" s="12">
        <f t="shared" si="2"/>
        <v>1.97</v>
      </c>
    </row>
    <row r="27" spans="2:9" x14ac:dyDescent="0.4">
      <c r="B27" s="27">
        <v>7500</v>
      </c>
      <c r="C27" s="206">
        <f t="shared" si="0"/>
        <v>16632</v>
      </c>
      <c r="D27" s="32">
        <f>'Exhibit 11'!$H$36</f>
        <v>820</v>
      </c>
      <c r="E27" s="207">
        <f>ROUND((C27+D27)*RIGHT('Exhibit 12'!$C$44,6),0)</f>
        <v>1483</v>
      </c>
      <c r="F27" s="206">
        <v>3584</v>
      </c>
      <c r="G27" s="31">
        <v>99</v>
      </c>
      <c r="H27" s="12">
        <f t="shared" si="1"/>
        <v>2.11</v>
      </c>
      <c r="I27" s="12">
        <f t="shared" si="2"/>
        <v>2.11</v>
      </c>
    </row>
    <row r="28" spans="2:9" x14ac:dyDescent="0.4">
      <c r="B28" s="27">
        <v>10000</v>
      </c>
      <c r="C28" s="206">
        <f t="shared" si="0"/>
        <v>16950</v>
      </c>
      <c r="D28" s="32">
        <f>'Exhibit 11'!$H$36</f>
        <v>820</v>
      </c>
      <c r="E28" s="207">
        <f>ROUND((C28+D28)*RIGHT('Exhibit 12'!$C$44,6),0)</f>
        <v>1510</v>
      </c>
      <c r="F28" s="206">
        <v>4455</v>
      </c>
      <c r="G28" s="31">
        <v>101</v>
      </c>
      <c r="H28" s="12">
        <f t="shared" si="1"/>
        <v>2.23</v>
      </c>
      <c r="I28" s="12">
        <f t="shared" si="2"/>
        <v>2.23</v>
      </c>
    </row>
    <row r="29" spans="2:9" x14ac:dyDescent="0.4">
      <c r="B29" s="13"/>
      <c r="C29" s="13"/>
      <c r="D29" s="13"/>
      <c r="E29" s="13"/>
      <c r="F29" s="13"/>
      <c r="G29" s="13"/>
      <c r="H29" s="14"/>
      <c r="I29" s="14"/>
    </row>
    <row r="30" spans="2:9" x14ac:dyDescent="0.4">
      <c r="B30" s="13"/>
      <c r="C30" s="13"/>
      <c r="D30" s="13"/>
      <c r="E30" s="13"/>
      <c r="F30" s="13"/>
      <c r="G30" s="13"/>
      <c r="H30" s="14"/>
    </row>
    <row r="31" spans="2:9" x14ac:dyDescent="0.4">
      <c r="B31" s="13"/>
      <c r="C31" s="13"/>
      <c r="D31" s="13"/>
      <c r="E31" s="13"/>
      <c r="F31" s="13"/>
      <c r="G31" s="13"/>
      <c r="H31" s="14"/>
    </row>
    <row r="32" spans="2:9" x14ac:dyDescent="0.4">
      <c r="D32" s="9"/>
      <c r="E32" s="9"/>
      <c r="F32" s="9"/>
    </row>
    <row r="36" spans="1:9" ht="15.4" x14ac:dyDescent="0.4">
      <c r="A36" s="17" t="s">
        <v>42</v>
      </c>
      <c r="B36" s="28" t="s">
        <v>220</v>
      </c>
    </row>
    <row r="37" spans="1:9" x14ac:dyDescent="0.4">
      <c r="B37" s="15" t="s">
        <v>181</v>
      </c>
    </row>
    <row r="38" spans="1:9" x14ac:dyDescent="0.4">
      <c r="B38" s="15"/>
    </row>
    <row r="39" spans="1:9" ht="15.4" x14ac:dyDescent="0.4">
      <c r="A39" s="17" t="s">
        <v>54</v>
      </c>
      <c r="B39" s="15" t="s">
        <v>182</v>
      </c>
    </row>
    <row r="40" spans="1:9" x14ac:dyDescent="0.4">
      <c r="B40" s="15" t="s">
        <v>183</v>
      </c>
    </row>
    <row r="41" spans="1:9" x14ac:dyDescent="0.4">
      <c r="B41" s="13"/>
      <c r="C41" s="13"/>
      <c r="D41" s="13"/>
      <c r="E41" s="13"/>
      <c r="F41" s="13"/>
      <c r="G41" s="13"/>
      <c r="H41" s="14"/>
      <c r="I41" s="14"/>
    </row>
    <row r="42" spans="1:9" x14ac:dyDescent="0.4">
      <c r="B42" s="103" t="s">
        <v>75</v>
      </c>
      <c r="C42" s="13"/>
      <c r="D42" s="13"/>
      <c r="E42" s="13"/>
      <c r="F42" s="13"/>
      <c r="G42" s="13"/>
      <c r="H42" s="14"/>
      <c r="I42" s="14"/>
    </row>
    <row r="43" spans="1:9" x14ac:dyDescent="0.4">
      <c r="F43" s="16"/>
      <c r="G43" s="16"/>
      <c r="H43" s="20"/>
      <c r="I43" s="14"/>
    </row>
    <row r="44" spans="1:9" x14ac:dyDescent="0.4">
      <c r="F44" s="16"/>
      <c r="G44" s="16"/>
      <c r="H44" s="20"/>
      <c r="I44" s="14"/>
    </row>
    <row r="45" spans="1:9" x14ac:dyDescent="0.4">
      <c r="B45" s="9"/>
      <c r="C45" s="9"/>
      <c r="D45" s="9"/>
      <c r="E45" s="9"/>
      <c r="F45" s="9"/>
      <c r="G45" s="9"/>
      <c r="H45" s="9"/>
      <c r="I45" s="14"/>
    </row>
    <row r="46" spans="1:9" x14ac:dyDescent="0.4">
      <c r="B46" s="9"/>
      <c r="C46" s="9"/>
      <c r="D46" s="9"/>
      <c r="E46" s="9"/>
      <c r="F46" s="9"/>
      <c r="G46" s="9"/>
      <c r="H46" s="9"/>
      <c r="I46" s="14"/>
    </row>
    <row r="47" spans="1:9" x14ac:dyDescent="0.4">
      <c r="B47" s="9"/>
      <c r="C47" s="9"/>
      <c r="D47" s="9"/>
      <c r="E47" s="9"/>
      <c r="F47" s="9"/>
      <c r="G47" s="9"/>
      <c r="H47" s="9"/>
      <c r="I47" s="14"/>
    </row>
    <row r="48" spans="1:9" x14ac:dyDescent="0.4">
      <c r="B48" s="9"/>
      <c r="C48" s="9"/>
      <c r="D48" s="9"/>
      <c r="E48" s="9"/>
      <c r="F48" s="9"/>
      <c r="G48" s="9"/>
      <c r="H48" s="9"/>
      <c r="I48" s="14"/>
    </row>
    <row r="49" spans="2:9" x14ac:dyDescent="0.4">
      <c r="B49" s="9"/>
      <c r="C49" s="9"/>
      <c r="D49" s="9"/>
      <c r="E49" s="9"/>
      <c r="F49" s="9"/>
      <c r="G49" s="9"/>
      <c r="H49" s="9"/>
      <c r="I49" s="14"/>
    </row>
    <row r="50" spans="2:9" x14ac:dyDescent="0.4">
      <c r="C50" s="9"/>
      <c r="D50" s="9"/>
      <c r="E50" s="9"/>
      <c r="F50" s="9"/>
      <c r="G50" s="9"/>
      <c r="H50" s="9"/>
      <c r="I50" s="14"/>
    </row>
    <row r="51" spans="2:9" x14ac:dyDescent="0.4">
      <c r="B51" s="5"/>
      <c r="C51" s="5"/>
      <c r="D51" s="5"/>
      <c r="E51" s="5"/>
      <c r="F51" s="5"/>
      <c r="G51" s="5"/>
      <c r="H51" s="5"/>
      <c r="I51" s="14"/>
    </row>
    <row r="52" spans="2:9" x14ac:dyDescent="0.4">
      <c r="I52" s="14"/>
    </row>
    <row r="53" spans="2:9" x14ac:dyDescent="0.4">
      <c r="I53" s="14"/>
    </row>
    <row r="54" spans="2:9" x14ac:dyDescent="0.4">
      <c r="B54" s="1"/>
      <c r="C54" s="1"/>
      <c r="D54" s="1"/>
      <c r="E54" s="1"/>
      <c r="F54" s="1"/>
      <c r="G54" s="1"/>
      <c r="H54" s="1"/>
    </row>
    <row r="55" spans="2:9" x14ac:dyDescent="0.4">
      <c r="B55" s="13"/>
      <c r="C55" s="13"/>
      <c r="D55" s="13"/>
      <c r="E55" s="13"/>
      <c r="F55" s="13"/>
      <c r="G55" s="13"/>
      <c r="H55" s="14"/>
    </row>
    <row r="56" spans="2:9" x14ac:dyDescent="0.4">
      <c r="B56" s="13"/>
      <c r="C56" s="13"/>
      <c r="D56" s="13"/>
      <c r="E56" s="13"/>
      <c r="F56" s="13"/>
      <c r="G56" s="13"/>
      <c r="H56" s="14"/>
      <c r="I56" s="13"/>
    </row>
    <row r="57" spans="2:9" x14ac:dyDescent="0.4">
      <c r="B57" s="13"/>
      <c r="C57" s="13"/>
      <c r="D57" s="13"/>
      <c r="E57" s="13"/>
      <c r="F57" s="13"/>
      <c r="G57" s="13"/>
      <c r="H57" s="14"/>
      <c r="I57" s="13"/>
    </row>
    <row r="58" spans="2:9" x14ac:dyDescent="0.4">
      <c r="B58" s="13"/>
      <c r="C58" s="13"/>
      <c r="D58" s="13"/>
      <c r="E58" s="13"/>
      <c r="F58" s="13"/>
      <c r="G58" s="13"/>
      <c r="H58" s="14"/>
      <c r="I58" s="13"/>
    </row>
    <row r="59" spans="2:9" x14ac:dyDescent="0.4">
      <c r="B59" s="13"/>
      <c r="C59" s="13"/>
      <c r="D59" s="13"/>
      <c r="E59" s="13"/>
      <c r="F59" s="13"/>
      <c r="G59" s="13"/>
      <c r="H59" s="14"/>
      <c r="I59" s="13"/>
    </row>
    <row r="60" spans="2:9" x14ac:dyDescent="0.4">
      <c r="B60" s="13"/>
      <c r="C60" s="13"/>
      <c r="D60" s="13"/>
      <c r="E60" s="13"/>
      <c r="F60" s="13"/>
      <c r="G60" s="13"/>
      <c r="H60" s="14"/>
      <c r="I60" s="13"/>
    </row>
    <row r="61" spans="2:9" x14ac:dyDescent="0.4">
      <c r="B61" s="13"/>
      <c r="C61" s="13"/>
      <c r="D61" s="13"/>
      <c r="E61" s="13"/>
      <c r="F61" s="13"/>
      <c r="G61" s="13"/>
      <c r="H61" s="14"/>
      <c r="I61" s="13"/>
    </row>
    <row r="62" spans="2:9" x14ac:dyDescent="0.4">
      <c r="B62" s="13"/>
      <c r="C62" s="13"/>
      <c r="D62" s="13"/>
      <c r="E62" s="13"/>
      <c r="F62" s="13"/>
      <c r="G62" s="13"/>
      <c r="H62" s="14"/>
      <c r="I62" s="13"/>
    </row>
    <row r="63" spans="2:9" x14ac:dyDescent="0.4">
      <c r="B63" s="13"/>
      <c r="C63" s="13"/>
      <c r="D63" s="13"/>
      <c r="E63" s="13"/>
      <c r="F63" s="13"/>
      <c r="G63" s="13"/>
      <c r="H63" s="14"/>
      <c r="I63" s="13"/>
    </row>
    <row r="64" spans="2:9" x14ac:dyDescent="0.4">
      <c r="B64" s="13"/>
      <c r="C64" s="13"/>
      <c r="D64" s="13"/>
      <c r="E64" s="13"/>
      <c r="F64" s="13"/>
      <c r="G64" s="13"/>
      <c r="H64" s="14"/>
      <c r="I64" s="13"/>
    </row>
    <row r="65" spans="2:9" x14ac:dyDescent="0.4">
      <c r="B65" s="13"/>
      <c r="C65" s="13"/>
      <c r="D65" s="13"/>
      <c r="E65" s="13"/>
      <c r="F65" s="13"/>
      <c r="G65" s="13"/>
      <c r="H65" s="14"/>
      <c r="I65" s="13"/>
    </row>
    <row r="66" spans="2:9" x14ac:dyDescent="0.4">
      <c r="B66" s="13"/>
      <c r="C66" s="13"/>
      <c r="D66" s="13"/>
      <c r="E66" s="13"/>
      <c r="F66" s="13"/>
      <c r="G66" s="13"/>
      <c r="H66" s="14"/>
      <c r="I66" s="13"/>
    </row>
    <row r="67" spans="2:9" x14ac:dyDescent="0.4">
      <c r="B67" s="13"/>
      <c r="C67" s="13"/>
      <c r="D67" s="13"/>
      <c r="E67" s="13"/>
      <c r="F67" s="13"/>
      <c r="G67" s="13"/>
      <c r="H67" s="14"/>
      <c r="I67" s="13"/>
    </row>
    <row r="68" spans="2:9" x14ac:dyDescent="0.4">
      <c r="B68" s="13"/>
      <c r="C68" s="13"/>
      <c r="D68" s="13"/>
      <c r="E68" s="13"/>
      <c r="F68" s="13"/>
      <c r="G68" s="13"/>
      <c r="H68" s="14"/>
      <c r="I68" s="13"/>
    </row>
    <row r="69" spans="2:9" x14ac:dyDescent="0.4">
      <c r="B69" s="13"/>
      <c r="C69" s="13"/>
      <c r="D69" s="13"/>
      <c r="E69" s="13"/>
      <c r="F69" s="13"/>
      <c r="G69" s="13"/>
      <c r="H69" s="14"/>
      <c r="I69" s="13"/>
    </row>
    <row r="70" spans="2:9" x14ac:dyDescent="0.4">
      <c r="I70" s="13"/>
    </row>
    <row r="71" spans="2:9" x14ac:dyDescent="0.4">
      <c r="I71" s="13"/>
    </row>
    <row r="72" spans="2:9" x14ac:dyDescent="0.4">
      <c r="B72" s="13"/>
      <c r="C72" s="13"/>
      <c r="D72" s="13"/>
      <c r="E72" s="13"/>
      <c r="F72" s="13"/>
      <c r="G72" s="13"/>
      <c r="H72" s="13"/>
      <c r="I72" s="13"/>
    </row>
    <row r="73" spans="2:9" x14ac:dyDescent="0.4">
      <c r="B73" s="13"/>
      <c r="C73" s="13"/>
      <c r="D73" s="13"/>
      <c r="E73" s="13"/>
      <c r="F73" s="13"/>
      <c r="G73" s="13"/>
      <c r="H73" s="13"/>
      <c r="I73" s="13"/>
    </row>
    <row r="74" spans="2:9" x14ac:dyDescent="0.4">
      <c r="B74" s="13"/>
      <c r="C74" s="13"/>
      <c r="D74" s="13"/>
      <c r="E74" s="13"/>
      <c r="F74" s="13"/>
      <c r="G74" s="13"/>
      <c r="H74" s="13"/>
      <c r="I74" s="13"/>
    </row>
    <row r="75" spans="2:9" x14ac:dyDescent="0.4">
      <c r="B75" s="13"/>
      <c r="C75" s="13"/>
      <c r="D75" s="13"/>
      <c r="E75" s="13"/>
      <c r="F75" s="13"/>
      <c r="G75" s="13"/>
      <c r="H75" s="13"/>
      <c r="I75" s="13"/>
    </row>
    <row r="76" spans="2:9" x14ac:dyDescent="0.4">
      <c r="B76" s="13"/>
      <c r="C76" s="13"/>
      <c r="D76" s="13"/>
      <c r="E76" s="13"/>
      <c r="F76" s="13"/>
      <c r="G76" s="13"/>
      <c r="H76" s="13"/>
      <c r="I76" s="13"/>
    </row>
    <row r="77" spans="2:9" x14ac:dyDescent="0.4">
      <c r="B77" s="13"/>
      <c r="C77" s="13"/>
      <c r="D77" s="13"/>
      <c r="E77" s="13"/>
      <c r="F77" s="13"/>
      <c r="G77" s="13"/>
      <c r="H77" s="13"/>
      <c r="I77" s="13"/>
    </row>
    <row r="78" spans="2:9" x14ac:dyDescent="0.4">
      <c r="B78" s="13"/>
      <c r="C78" s="13"/>
      <c r="D78" s="13"/>
      <c r="E78" s="13"/>
      <c r="F78" s="13"/>
      <c r="G78" s="13"/>
      <c r="H78" s="13"/>
      <c r="I78" s="13"/>
    </row>
    <row r="79" spans="2:9" x14ac:dyDescent="0.4">
      <c r="B79" s="13"/>
      <c r="C79" s="13"/>
      <c r="D79" s="13"/>
      <c r="E79" s="13"/>
      <c r="F79" s="13"/>
      <c r="G79" s="13"/>
      <c r="H79" s="13"/>
      <c r="I79" s="13"/>
    </row>
    <row r="80" spans="2:9" x14ac:dyDescent="0.4">
      <c r="B80" s="13"/>
      <c r="C80" s="13"/>
      <c r="D80" s="13"/>
      <c r="E80" s="13"/>
      <c r="F80" s="13"/>
      <c r="G80" s="13"/>
      <c r="H80" s="13"/>
      <c r="I80" s="13"/>
    </row>
    <row r="81" spans="2:9" x14ac:dyDescent="0.4">
      <c r="B81" s="13"/>
      <c r="C81" s="13"/>
      <c r="D81" s="13"/>
      <c r="E81" s="13"/>
      <c r="F81" s="13"/>
      <c r="G81" s="13"/>
      <c r="H81" s="13"/>
      <c r="I81" s="13"/>
    </row>
    <row r="82" spans="2:9" x14ac:dyDescent="0.4">
      <c r="B82" s="13"/>
      <c r="C82" s="13"/>
      <c r="D82" s="13"/>
      <c r="E82" s="13"/>
      <c r="F82" s="13"/>
      <c r="G82" s="13"/>
      <c r="H82" s="13"/>
      <c r="I82" s="13"/>
    </row>
    <row r="83" spans="2:9" x14ac:dyDescent="0.4">
      <c r="B83" s="13"/>
      <c r="C83" s="13"/>
      <c r="D83" s="13"/>
      <c r="E83" s="13"/>
      <c r="F83" s="13"/>
      <c r="G83" s="13"/>
      <c r="H83" s="13"/>
      <c r="I83" s="13"/>
    </row>
    <row r="84" spans="2:9" x14ac:dyDescent="0.4">
      <c r="B84" s="13"/>
      <c r="C84" s="13"/>
      <c r="D84" s="13"/>
      <c r="E84" s="13"/>
      <c r="F84" s="13"/>
      <c r="G84" s="13"/>
      <c r="H84" s="13"/>
      <c r="I84" s="13"/>
    </row>
    <row r="85" spans="2:9" x14ac:dyDescent="0.4">
      <c r="B85" s="13"/>
      <c r="C85" s="13"/>
      <c r="D85" s="13"/>
      <c r="E85" s="13"/>
      <c r="F85" s="13"/>
      <c r="G85" s="13"/>
      <c r="H85" s="13"/>
      <c r="I85" s="13"/>
    </row>
    <row r="86" spans="2:9" x14ac:dyDescent="0.4">
      <c r="B86" s="13"/>
      <c r="C86" s="13"/>
      <c r="D86" s="13"/>
      <c r="E86" s="13"/>
      <c r="F86" s="13"/>
      <c r="G86" s="13"/>
      <c r="H86" s="13"/>
      <c r="I86" s="13"/>
    </row>
    <row r="87" spans="2:9" x14ac:dyDescent="0.4">
      <c r="B87" s="13"/>
      <c r="C87" s="13"/>
      <c r="D87" s="13"/>
      <c r="E87" s="13"/>
      <c r="F87" s="13"/>
      <c r="G87" s="13"/>
      <c r="H87" s="13"/>
      <c r="I87" s="13"/>
    </row>
    <row r="88" spans="2:9" x14ac:dyDescent="0.4">
      <c r="B88" s="13"/>
      <c r="C88" s="13"/>
      <c r="D88" s="13"/>
      <c r="E88" s="13"/>
      <c r="F88" s="13"/>
      <c r="G88" s="13"/>
      <c r="H88" s="13"/>
      <c r="I88" s="13"/>
    </row>
    <row r="89" spans="2:9" x14ac:dyDescent="0.4">
      <c r="B89" s="13"/>
      <c r="C89" s="13"/>
      <c r="D89" s="13"/>
      <c r="E89" s="13"/>
      <c r="F89" s="13"/>
      <c r="G89" s="13"/>
      <c r="H89" s="13"/>
    </row>
    <row r="90" spans="2:9" x14ac:dyDescent="0.4">
      <c r="B90" s="13"/>
      <c r="C90" s="13"/>
      <c r="D90" s="13"/>
      <c r="E90" s="13"/>
      <c r="F90" s="13"/>
      <c r="G90" s="13"/>
      <c r="H90" s="13"/>
      <c r="I90" s="1"/>
    </row>
    <row r="91" spans="2:9" x14ac:dyDescent="0.4">
      <c r="B91" s="13"/>
      <c r="C91" s="13"/>
      <c r="D91" s="13"/>
      <c r="E91" s="13"/>
      <c r="F91" s="13"/>
      <c r="G91" s="13"/>
      <c r="H91" s="13"/>
      <c r="I91" s="14"/>
    </row>
    <row r="92" spans="2:9" x14ac:dyDescent="0.4">
      <c r="B92" s="13"/>
      <c r="C92" s="13"/>
      <c r="D92" s="13"/>
      <c r="E92" s="13"/>
      <c r="F92" s="13"/>
      <c r="G92" s="13"/>
      <c r="H92" s="13"/>
      <c r="I92" s="14"/>
    </row>
    <row r="93" spans="2:9" x14ac:dyDescent="0.4">
      <c r="B93" s="13"/>
      <c r="C93" s="13"/>
      <c r="D93" s="13"/>
      <c r="E93" s="13"/>
      <c r="F93" s="13"/>
      <c r="G93" s="13"/>
      <c r="H93" s="13"/>
      <c r="I93" s="14"/>
    </row>
    <row r="94" spans="2:9" x14ac:dyDescent="0.4">
      <c r="B94" s="13"/>
      <c r="C94" s="13"/>
      <c r="D94" s="13"/>
      <c r="E94" s="13"/>
      <c r="F94" s="13"/>
      <c r="G94" s="13"/>
      <c r="H94" s="13"/>
      <c r="I94" s="14"/>
    </row>
    <row r="95" spans="2:9" x14ac:dyDescent="0.4">
      <c r="B95" s="13"/>
      <c r="C95" s="13"/>
      <c r="D95" s="13"/>
      <c r="E95" s="13"/>
      <c r="F95" s="13"/>
      <c r="G95" s="13"/>
      <c r="H95" s="13"/>
      <c r="I95" s="14"/>
    </row>
    <row r="96" spans="2:9" x14ac:dyDescent="0.4">
      <c r="B96" s="13"/>
      <c r="C96" s="13"/>
      <c r="D96" s="13"/>
      <c r="E96" s="13"/>
      <c r="F96" s="13"/>
      <c r="G96" s="13"/>
      <c r="H96" s="13"/>
      <c r="I96" s="14"/>
    </row>
    <row r="97" spans="2:9" x14ac:dyDescent="0.4">
      <c r="B97" s="13"/>
      <c r="C97" s="13"/>
      <c r="D97" s="13"/>
      <c r="E97" s="13"/>
      <c r="F97" s="13"/>
      <c r="G97" s="13"/>
      <c r="H97" s="13"/>
      <c r="I97" s="14"/>
    </row>
    <row r="98" spans="2:9" x14ac:dyDescent="0.4">
      <c r="B98" s="13"/>
      <c r="C98" s="13"/>
      <c r="D98" s="13"/>
      <c r="E98" s="13"/>
      <c r="F98" s="13"/>
      <c r="G98" s="13"/>
      <c r="H98" s="13"/>
      <c r="I98" s="14"/>
    </row>
    <row r="99" spans="2:9" x14ac:dyDescent="0.4">
      <c r="B99" s="13"/>
      <c r="C99" s="13"/>
      <c r="D99" s="13"/>
      <c r="E99" s="13"/>
      <c r="F99" s="13"/>
      <c r="G99" s="13"/>
      <c r="H99" s="13"/>
      <c r="I99" s="14"/>
    </row>
    <row r="100" spans="2:9" x14ac:dyDescent="0.4">
      <c r="B100" s="13"/>
      <c r="C100" s="13"/>
      <c r="D100" s="13"/>
      <c r="E100" s="13"/>
      <c r="F100" s="13"/>
      <c r="G100" s="13"/>
      <c r="H100" s="13"/>
      <c r="I100" s="14"/>
    </row>
    <row r="101" spans="2:9" x14ac:dyDescent="0.4">
      <c r="B101" s="13"/>
      <c r="C101" s="13"/>
      <c r="D101" s="13"/>
      <c r="E101" s="13"/>
      <c r="F101" s="13"/>
      <c r="G101" s="13"/>
      <c r="H101" s="13"/>
      <c r="I101" s="14"/>
    </row>
    <row r="102" spans="2:9" x14ac:dyDescent="0.4">
      <c r="B102" s="13"/>
      <c r="C102" s="13"/>
      <c r="D102" s="13"/>
      <c r="E102" s="13"/>
      <c r="F102" s="13"/>
      <c r="G102" s="13"/>
      <c r="H102" s="13"/>
      <c r="I102" s="14"/>
    </row>
    <row r="103" spans="2:9" x14ac:dyDescent="0.4">
      <c r="B103" s="13"/>
      <c r="C103" s="13"/>
      <c r="D103" s="13"/>
      <c r="E103" s="13"/>
      <c r="F103" s="13"/>
      <c r="G103" s="13"/>
      <c r="H103" s="13"/>
      <c r="I103" s="14"/>
    </row>
    <row r="104" spans="2:9" x14ac:dyDescent="0.4">
      <c r="B104" s="13"/>
      <c r="C104" s="13"/>
      <c r="D104" s="13"/>
      <c r="E104" s="13"/>
      <c r="F104" s="13"/>
      <c r="G104" s="13"/>
      <c r="H104" s="13"/>
      <c r="I104" s="14"/>
    </row>
    <row r="105" spans="2:9" x14ac:dyDescent="0.4">
      <c r="I105" s="14"/>
    </row>
    <row r="106" spans="2:9" x14ac:dyDescent="0.4">
      <c r="B106" s="1"/>
      <c r="C106" s="1"/>
      <c r="D106" s="1"/>
      <c r="E106" s="1"/>
      <c r="F106" s="1"/>
      <c r="G106" s="1"/>
      <c r="H106" s="1"/>
      <c r="I106" s="22"/>
    </row>
    <row r="107" spans="2:9" x14ac:dyDescent="0.4">
      <c r="B107" s="13"/>
      <c r="C107" s="13"/>
      <c r="D107" s="13"/>
      <c r="E107" s="13"/>
      <c r="F107" s="13"/>
      <c r="G107" s="13"/>
      <c r="H107" s="14"/>
      <c r="I107" s="23"/>
    </row>
    <row r="108" spans="2:9" x14ac:dyDescent="0.4">
      <c r="B108" s="13"/>
      <c r="C108" s="13"/>
      <c r="D108" s="13"/>
      <c r="E108" s="13"/>
      <c r="F108" s="13"/>
      <c r="G108" s="13"/>
      <c r="H108" s="14"/>
      <c r="I108" s="23"/>
    </row>
    <row r="109" spans="2:9" x14ac:dyDescent="0.4">
      <c r="B109" s="13"/>
      <c r="C109" s="13"/>
      <c r="D109" s="13"/>
      <c r="E109" s="13"/>
      <c r="F109" s="13"/>
      <c r="G109" s="13"/>
      <c r="H109" s="14"/>
      <c r="I109" s="23"/>
    </row>
    <row r="110" spans="2:9" x14ac:dyDescent="0.4">
      <c r="B110" s="13"/>
      <c r="C110" s="13"/>
      <c r="D110" s="13"/>
      <c r="E110" s="13"/>
      <c r="F110" s="13"/>
      <c r="G110" s="13"/>
      <c r="H110" s="14"/>
      <c r="I110" s="22"/>
    </row>
    <row r="111" spans="2:9" x14ac:dyDescent="0.4">
      <c r="B111" s="13"/>
      <c r="C111" s="13"/>
      <c r="D111" s="13"/>
      <c r="E111" s="13"/>
      <c r="F111" s="13"/>
      <c r="G111" s="13"/>
      <c r="H111" s="14"/>
      <c r="I111" s="23"/>
    </row>
    <row r="112" spans="2:9" x14ac:dyDescent="0.4">
      <c r="B112" s="13"/>
      <c r="C112" s="13"/>
      <c r="D112" s="13"/>
      <c r="E112" s="13"/>
      <c r="F112" s="13"/>
      <c r="G112" s="13"/>
      <c r="H112" s="14"/>
      <c r="I112" s="23"/>
    </row>
    <row r="113" spans="2:9" x14ac:dyDescent="0.4">
      <c r="B113" s="13"/>
      <c r="C113" s="13"/>
      <c r="D113" s="13"/>
      <c r="E113" s="13"/>
      <c r="F113" s="13"/>
      <c r="G113" s="13"/>
      <c r="H113" s="14"/>
      <c r="I113" s="23"/>
    </row>
    <row r="114" spans="2:9" x14ac:dyDescent="0.4">
      <c r="B114" s="13"/>
      <c r="C114" s="13"/>
      <c r="D114" s="13"/>
      <c r="E114" s="13"/>
      <c r="F114" s="13"/>
      <c r="G114" s="13"/>
      <c r="H114" s="14"/>
      <c r="I114" s="23"/>
    </row>
    <row r="115" spans="2:9" x14ac:dyDescent="0.4">
      <c r="B115" s="13"/>
      <c r="C115" s="13"/>
      <c r="D115" s="13"/>
      <c r="E115" s="13"/>
      <c r="F115" s="13"/>
      <c r="G115" s="13"/>
      <c r="H115" s="14"/>
      <c r="I115" s="23"/>
    </row>
    <row r="116" spans="2:9" x14ac:dyDescent="0.4">
      <c r="B116" s="13"/>
      <c r="C116" s="13"/>
      <c r="D116" s="13"/>
      <c r="E116" s="13"/>
      <c r="F116" s="13"/>
      <c r="G116" s="13"/>
      <c r="H116" s="14"/>
      <c r="I116" s="23"/>
    </row>
    <row r="117" spans="2:9" x14ac:dyDescent="0.4">
      <c r="B117" s="13"/>
      <c r="C117" s="13"/>
      <c r="D117" s="13"/>
      <c r="E117" s="13"/>
      <c r="F117" s="13"/>
      <c r="G117" s="13"/>
      <c r="H117" s="14"/>
      <c r="I117" s="23"/>
    </row>
    <row r="118" spans="2:9" x14ac:dyDescent="0.4">
      <c r="B118" s="13"/>
      <c r="C118" s="13"/>
      <c r="D118" s="13"/>
      <c r="E118" s="13"/>
      <c r="F118" s="13"/>
      <c r="G118" s="13"/>
      <c r="H118" s="14"/>
      <c r="I118" s="23"/>
    </row>
    <row r="119" spans="2:9" x14ac:dyDescent="0.4">
      <c r="B119" s="13"/>
      <c r="C119" s="13"/>
      <c r="D119" s="13"/>
      <c r="E119" s="13"/>
      <c r="F119" s="13"/>
      <c r="G119" s="13"/>
      <c r="H119" s="14"/>
      <c r="I119" s="23"/>
    </row>
    <row r="120" spans="2:9" x14ac:dyDescent="0.4">
      <c r="B120" s="13"/>
      <c r="C120" s="13"/>
      <c r="D120" s="13"/>
      <c r="E120" s="13"/>
      <c r="F120" s="13"/>
      <c r="G120" s="13"/>
      <c r="H120" s="14"/>
      <c r="I120" s="23"/>
    </row>
    <row r="121" spans="2:9" x14ac:dyDescent="0.4">
      <c r="B121" s="13"/>
      <c r="C121" s="13"/>
      <c r="D121" s="13"/>
      <c r="E121" s="13"/>
      <c r="F121" s="13"/>
      <c r="G121" s="13"/>
      <c r="H121" s="14"/>
      <c r="I121" s="23"/>
    </row>
    <row r="122" spans="2:9" x14ac:dyDescent="0.4">
      <c r="B122" s="21"/>
      <c r="C122" s="21"/>
      <c r="D122" s="21"/>
      <c r="E122" s="21"/>
      <c r="F122" s="21"/>
      <c r="G122" s="21"/>
      <c r="H122" s="22"/>
      <c r="I122" s="23"/>
    </row>
    <row r="123" spans="2:9" x14ac:dyDescent="0.4">
      <c r="B123" s="23"/>
      <c r="C123" s="23"/>
      <c r="D123" s="23"/>
      <c r="E123" s="23"/>
      <c r="F123" s="23"/>
      <c r="G123" s="23"/>
      <c r="H123" s="23"/>
    </row>
    <row r="124" spans="2:9" x14ac:dyDescent="0.4">
      <c r="B124" s="23"/>
      <c r="C124" s="23"/>
      <c r="D124" s="24"/>
      <c r="E124" s="24"/>
      <c r="F124" s="24"/>
      <c r="G124" s="23"/>
      <c r="H124" s="23"/>
    </row>
    <row r="125" spans="2:9" x14ac:dyDescent="0.4">
      <c r="B125" s="23"/>
      <c r="C125" s="23"/>
      <c r="D125" s="24"/>
      <c r="E125" s="24"/>
      <c r="F125" s="24"/>
      <c r="G125" s="23"/>
      <c r="H125" s="23"/>
    </row>
    <row r="126" spans="2:9" x14ac:dyDescent="0.4">
      <c r="B126" s="23"/>
      <c r="C126" s="23"/>
      <c r="D126" s="23"/>
      <c r="E126" s="23"/>
      <c r="F126" s="23"/>
      <c r="G126" s="23"/>
      <c r="H126" s="22"/>
    </row>
    <row r="127" spans="2:9" x14ac:dyDescent="0.4">
      <c r="B127" s="23"/>
      <c r="C127" s="23"/>
      <c r="D127" s="3"/>
      <c r="E127" s="4"/>
      <c r="F127" s="3"/>
      <c r="G127" s="23"/>
      <c r="H127" s="23"/>
    </row>
    <row r="128" spans="2:9" x14ac:dyDescent="0.4">
      <c r="B128" s="23"/>
      <c r="C128" s="23"/>
      <c r="D128" s="23"/>
      <c r="E128" s="25"/>
      <c r="F128" s="23"/>
      <c r="G128" s="23"/>
      <c r="H128" s="23"/>
    </row>
    <row r="129" spans="2:8" x14ac:dyDescent="0.4">
      <c r="B129" s="23"/>
      <c r="C129" s="23"/>
      <c r="D129" s="23"/>
      <c r="E129" s="25"/>
      <c r="F129" s="23"/>
      <c r="G129" s="23"/>
      <c r="H129" s="23"/>
    </row>
    <row r="130" spans="2:8" x14ac:dyDescent="0.4">
      <c r="B130" s="23"/>
      <c r="C130" s="23"/>
      <c r="D130" s="23"/>
      <c r="E130" s="25"/>
      <c r="F130" s="23"/>
      <c r="G130" s="23"/>
      <c r="H130" s="23"/>
    </row>
    <row r="131" spans="2:8" x14ac:dyDescent="0.4">
      <c r="B131" s="23"/>
      <c r="C131" s="23"/>
      <c r="D131" s="23"/>
      <c r="E131" s="25"/>
      <c r="F131" s="23"/>
      <c r="G131" s="23"/>
      <c r="H131" s="23"/>
    </row>
    <row r="132" spans="2:8" x14ac:dyDescent="0.4">
      <c r="B132" s="23"/>
      <c r="C132" s="23"/>
      <c r="D132" s="23"/>
      <c r="E132" s="25"/>
      <c r="F132" s="23"/>
      <c r="G132" s="23"/>
      <c r="H132" s="23"/>
    </row>
    <row r="133" spans="2:8" x14ac:dyDescent="0.4">
      <c r="B133" s="23"/>
      <c r="C133" s="23"/>
      <c r="D133" s="23"/>
      <c r="E133" s="25"/>
      <c r="F133" s="23"/>
      <c r="G133" s="23"/>
      <c r="H133" s="23"/>
    </row>
    <row r="134" spans="2:8" x14ac:dyDescent="0.4">
      <c r="B134" s="23"/>
      <c r="C134" s="23"/>
      <c r="D134" s="23"/>
      <c r="E134" s="25"/>
      <c r="F134" s="23"/>
      <c r="G134" s="23"/>
      <c r="H134" s="23"/>
    </row>
    <row r="135" spans="2:8" x14ac:dyDescent="0.4">
      <c r="B135" s="23"/>
      <c r="C135" s="23"/>
      <c r="D135" s="23"/>
      <c r="E135" s="25"/>
      <c r="F135" s="23"/>
      <c r="G135" s="23"/>
      <c r="H135" s="23"/>
    </row>
    <row r="136" spans="2:8" x14ac:dyDescent="0.4">
      <c r="B136" s="23"/>
      <c r="C136" s="23"/>
      <c r="D136" s="23"/>
      <c r="E136" s="23"/>
      <c r="F136" s="23"/>
      <c r="G136" s="23"/>
      <c r="H136" s="23"/>
    </row>
    <row r="137" spans="2:8" x14ac:dyDescent="0.4">
      <c r="B137" s="23"/>
      <c r="C137" s="23"/>
      <c r="D137" s="23"/>
      <c r="E137" s="23"/>
      <c r="F137" s="23"/>
      <c r="G137" s="23"/>
      <c r="H137" s="23"/>
    </row>
    <row r="138" spans="2:8" x14ac:dyDescent="0.4">
      <c r="B138" s="21"/>
      <c r="C138" s="21"/>
      <c r="D138" s="23"/>
      <c r="E138" s="23"/>
      <c r="F138" s="23"/>
      <c r="G138" s="23"/>
      <c r="H138" s="23"/>
    </row>
    <row r="139" spans="2:8" ht="15.4" x14ac:dyDescent="0.4">
      <c r="B139" s="2"/>
      <c r="C139" s="13"/>
    </row>
    <row r="140" spans="2:8" ht="15.4" x14ac:dyDescent="0.4">
      <c r="B140" s="2"/>
      <c r="C140" s="13"/>
    </row>
    <row r="141" spans="2:8" x14ac:dyDescent="0.4">
      <c r="B141" s="15"/>
      <c r="C141" s="13"/>
    </row>
    <row r="143" spans="2:8" x14ac:dyDescent="0.4">
      <c r="B143" s="18"/>
      <c r="C143" s="19"/>
      <c r="D143" s="19"/>
      <c r="E143" s="19"/>
    </row>
  </sheetData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3D0A5-26A4-4B3B-9868-4420C6CB2406}">
  <sheetPr>
    <pageSetUpPr autoPageBreaks="0"/>
  </sheetPr>
  <dimension ref="A1:H144"/>
  <sheetViews>
    <sheetView zoomScaleNormal="100" workbookViewId="0"/>
  </sheetViews>
  <sheetFormatPr defaultColWidth="8.85546875" defaultRowHeight="13.9" x14ac:dyDescent="0.4"/>
  <cols>
    <col min="1" max="1" width="1.5703125" style="6" customWidth="1"/>
    <col min="2" max="2" width="21.5703125" style="6" customWidth="1"/>
    <col min="3" max="3" width="8" style="6" bestFit="1" customWidth="1"/>
    <col min="4" max="6" width="19.140625" style="6" customWidth="1"/>
    <col min="7" max="7" width="1.85546875" style="6" customWidth="1"/>
    <col min="8" max="16384" width="8.85546875" style="6"/>
  </cols>
  <sheetData>
    <row r="1" spans="2:8" ht="15" customHeight="1" x14ac:dyDescent="0.4">
      <c r="B1" s="60" t="str">
        <f>'Exhibit 1'!B1</f>
        <v>MARYLAND</v>
      </c>
      <c r="C1" s="60"/>
      <c r="D1" s="8"/>
      <c r="E1" s="8"/>
      <c r="F1" s="8"/>
    </row>
    <row r="2" spans="2:8" ht="15" customHeight="1" x14ac:dyDescent="0.4">
      <c r="B2" s="60" t="s">
        <v>76</v>
      </c>
      <c r="C2" s="60"/>
      <c r="D2" s="8"/>
      <c r="E2" s="8"/>
      <c r="F2" s="8"/>
    </row>
    <row r="3" spans="2:8" ht="15" customHeight="1" x14ac:dyDescent="0.4">
      <c r="B3" s="5"/>
      <c r="C3" s="5"/>
      <c r="D3" s="5"/>
      <c r="E3" s="5"/>
      <c r="F3" s="5"/>
    </row>
    <row r="4" spans="2:8" ht="15" customHeight="1" x14ac:dyDescent="0.4">
      <c r="B4" s="10" t="s">
        <v>88</v>
      </c>
      <c r="C4" s="10"/>
      <c r="D4" s="8"/>
      <c r="E4" s="8"/>
      <c r="F4" s="8"/>
    </row>
    <row r="5" spans="2:8" ht="15" customHeight="1" x14ac:dyDescent="0.4">
      <c r="B5" s="9" t="s">
        <v>89</v>
      </c>
      <c r="C5" s="9"/>
      <c r="D5" s="8"/>
      <c r="E5" s="8"/>
      <c r="F5" s="8"/>
    </row>
    <row r="6" spans="2:8" ht="15" customHeight="1" x14ac:dyDescent="0.4">
      <c r="B6" s="9"/>
      <c r="C6" s="9"/>
      <c r="D6" s="8"/>
      <c r="E6" s="8"/>
      <c r="F6" s="8"/>
    </row>
    <row r="7" spans="2:8" ht="15" customHeight="1" x14ac:dyDescent="0.4">
      <c r="B7" s="29" t="s">
        <v>90</v>
      </c>
      <c r="C7" s="29"/>
      <c r="D7" s="30"/>
      <c r="E7" s="30"/>
      <c r="F7" s="30"/>
    </row>
    <row r="8" spans="2:8" ht="17.25" customHeight="1" x14ac:dyDescent="0.4">
      <c r="B8" s="5"/>
      <c r="C8" s="5"/>
      <c r="D8" s="5"/>
      <c r="E8" s="5"/>
      <c r="F8" s="5"/>
    </row>
    <row r="9" spans="2:8" x14ac:dyDescent="0.4">
      <c r="B9" s="113"/>
      <c r="C9" s="114"/>
      <c r="D9" s="119">
        <v>1000000</v>
      </c>
      <c r="E9" s="120" t="s">
        <v>50</v>
      </c>
      <c r="F9" s="120" t="s">
        <v>50</v>
      </c>
    </row>
    <row r="10" spans="2:8" x14ac:dyDescent="0.4">
      <c r="B10" s="128" t="s">
        <v>91</v>
      </c>
      <c r="C10" s="135"/>
      <c r="D10" s="136" t="s">
        <v>92</v>
      </c>
      <c r="E10" s="136" t="s">
        <v>92</v>
      </c>
      <c r="F10" s="136" t="s">
        <v>93</v>
      </c>
    </row>
    <row r="11" spans="2:8" x14ac:dyDescent="0.4">
      <c r="B11" s="129">
        <v>41274</v>
      </c>
      <c r="C11" s="130"/>
      <c r="D11" s="208">
        <v>39886.18</v>
      </c>
      <c r="E11" s="208">
        <v>40836.559999999998</v>
      </c>
      <c r="F11" s="208">
        <v>3603.73</v>
      </c>
      <c r="H11" s="174">
        <v>1</v>
      </c>
    </row>
    <row r="12" spans="2:8" x14ac:dyDescent="0.4">
      <c r="B12" s="115">
        <v>41364</v>
      </c>
      <c r="C12" s="116"/>
      <c r="D12" s="209">
        <v>40087.72</v>
      </c>
      <c r="E12" s="209">
        <v>41003.620000000003</v>
      </c>
      <c r="F12" s="209">
        <v>3633.26</v>
      </c>
      <c r="H12" s="174">
        <f>H11+1</f>
        <v>2</v>
      </c>
    </row>
    <row r="13" spans="2:8" x14ac:dyDescent="0.4">
      <c r="B13" s="115">
        <v>41455</v>
      </c>
      <c r="C13" s="116"/>
      <c r="D13" s="209">
        <v>39926.910000000003</v>
      </c>
      <c r="E13" s="209">
        <v>40837.620000000003</v>
      </c>
      <c r="F13" s="209">
        <v>3695.53</v>
      </c>
      <c r="H13" s="174">
        <f t="shared" ref="H13:H34" si="0">H12+1</f>
        <v>3</v>
      </c>
    </row>
    <row r="14" spans="2:8" x14ac:dyDescent="0.4">
      <c r="B14" s="115">
        <v>41547</v>
      </c>
      <c r="C14" s="116"/>
      <c r="D14" s="209">
        <v>40457.050000000003</v>
      </c>
      <c r="E14" s="209">
        <v>41714.18</v>
      </c>
      <c r="F14" s="209">
        <v>3753.42</v>
      </c>
      <c r="H14" s="174">
        <f t="shared" si="0"/>
        <v>4</v>
      </c>
    </row>
    <row r="15" spans="2:8" x14ac:dyDescent="0.4">
      <c r="B15" s="115">
        <v>41639</v>
      </c>
      <c r="C15" s="116"/>
      <c r="D15" s="209">
        <v>41636.639999999999</v>
      </c>
      <c r="E15" s="209">
        <v>42660.94</v>
      </c>
      <c r="F15" s="209">
        <v>3785.89</v>
      </c>
      <c r="H15" s="174">
        <f t="shared" si="0"/>
        <v>5</v>
      </c>
    </row>
    <row r="16" spans="2:8" x14ac:dyDescent="0.4">
      <c r="B16" s="115">
        <v>41729</v>
      </c>
      <c r="C16" s="116"/>
      <c r="D16" s="209">
        <v>42210.97</v>
      </c>
      <c r="E16" s="209">
        <v>43255.56</v>
      </c>
      <c r="F16" s="209">
        <v>3805.91</v>
      </c>
      <c r="H16" s="174">
        <f t="shared" si="0"/>
        <v>6</v>
      </c>
    </row>
    <row r="17" spans="2:8" x14ac:dyDescent="0.4">
      <c r="B17" s="115">
        <v>41820</v>
      </c>
      <c r="C17" s="116"/>
      <c r="D17" s="209">
        <v>43058.16</v>
      </c>
      <c r="E17" s="209">
        <v>43942.879999999997</v>
      </c>
      <c r="F17" s="209">
        <v>3836.13</v>
      </c>
      <c r="H17" s="174">
        <f t="shared" si="0"/>
        <v>7</v>
      </c>
    </row>
    <row r="18" spans="2:8" x14ac:dyDescent="0.4">
      <c r="B18" s="115">
        <v>41912</v>
      </c>
      <c r="C18" s="116"/>
      <c r="D18" s="209">
        <v>43271</v>
      </c>
      <c r="E18" s="209">
        <v>43818.51</v>
      </c>
      <c r="F18" s="209">
        <v>3891.12</v>
      </c>
      <c r="H18" s="174">
        <f t="shared" si="0"/>
        <v>8</v>
      </c>
    </row>
    <row r="19" spans="2:8" x14ac:dyDescent="0.4">
      <c r="B19" s="115">
        <v>42004</v>
      </c>
      <c r="C19" s="116"/>
      <c r="D19" s="209">
        <v>43699.08</v>
      </c>
      <c r="E19" s="209">
        <v>44658.27</v>
      </c>
      <c r="F19" s="209">
        <v>3947.37</v>
      </c>
      <c r="H19" s="174">
        <f t="shared" si="0"/>
        <v>9</v>
      </c>
    </row>
    <row r="20" spans="2:8" x14ac:dyDescent="0.4">
      <c r="B20" s="115">
        <v>42094</v>
      </c>
      <c r="C20" s="116"/>
      <c r="D20" s="209">
        <v>44395.63</v>
      </c>
      <c r="E20" s="209">
        <v>45845.52</v>
      </c>
      <c r="F20" s="209">
        <v>3983.38</v>
      </c>
      <c r="H20" s="174">
        <f t="shared" si="0"/>
        <v>10</v>
      </c>
    </row>
    <row r="21" spans="2:8" x14ac:dyDescent="0.4">
      <c r="B21" s="115">
        <v>42185</v>
      </c>
      <c r="C21" s="116"/>
      <c r="D21" s="209">
        <v>44492.67</v>
      </c>
      <c r="E21" s="209">
        <v>46185.31</v>
      </c>
      <c r="F21" s="209">
        <v>4012.21</v>
      </c>
      <c r="H21" s="174">
        <f t="shared" si="0"/>
        <v>11</v>
      </c>
    </row>
    <row r="22" spans="2:8" x14ac:dyDescent="0.4">
      <c r="B22" s="115">
        <v>42277</v>
      </c>
      <c r="C22" s="116"/>
      <c r="D22" s="209">
        <v>44545.4</v>
      </c>
      <c r="E22" s="209">
        <v>46396.25</v>
      </c>
      <c r="F22" s="209">
        <v>4034.97</v>
      </c>
      <c r="H22" s="174">
        <f t="shared" si="0"/>
        <v>12</v>
      </c>
    </row>
    <row r="23" spans="2:8" x14ac:dyDescent="0.4">
      <c r="B23" s="115">
        <v>42369</v>
      </c>
      <c r="C23" s="116"/>
      <c r="D23" s="209">
        <v>44139.19</v>
      </c>
      <c r="E23" s="209">
        <v>45515.54</v>
      </c>
      <c r="F23" s="209">
        <v>4118.1099999999997</v>
      </c>
      <c r="H23" s="174">
        <f t="shared" si="0"/>
        <v>13</v>
      </c>
    </row>
    <row r="24" spans="2:8" x14ac:dyDescent="0.4">
      <c r="B24" s="115">
        <v>42460</v>
      </c>
      <c r="C24" s="116"/>
      <c r="D24" s="209">
        <v>44174.31</v>
      </c>
      <c r="E24" s="209">
        <v>45493.36</v>
      </c>
      <c r="F24" s="209">
        <v>4216.0200000000004</v>
      </c>
      <c r="H24" s="174">
        <f t="shared" si="0"/>
        <v>14</v>
      </c>
    </row>
    <row r="25" spans="2:8" x14ac:dyDescent="0.4">
      <c r="B25" s="115">
        <v>42551</v>
      </c>
      <c r="C25" s="116"/>
      <c r="D25" s="209">
        <v>44960.94</v>
      </c>
      <c r="E25" s="209">
        <v>45936.27</v>
      </c>
      <c r="F25" s="209">
        <v>4295.54</v>
      </c>
      <c r="H25" s="174">
        <f t="shared" si="0"/>
        <v>15</v>
      </c>
    </row>
    <row r="26" spans="2:8" x14ac:dyDescent="0.4">
      <c r="B26" s="115">
        <v>42643</v>
      </c>
      <c r="C26" s="116"/>
      <c r="D26" s="209">
        <v>46227.95</v>
      </c>
      <c r="E26" s="209">
        <v>47182.64</v>
      </c>
      <c r="F26" s="209">
        <v>4327.08</v>
      </c>
      <c r="H26" s="174">
        <f t="shared" si="0"/>
        <v>16</v>
      </c>
    </row>
    <row r="27" spans="2:8" x14ac:dyDescent="0.4">
      <c r="B27" s="115">
        <v>42735</v>
      </c>
      <c r="C27" s="116"/>
      <c r="D27" s="209">
        <v>46797.77</v>
      </c>
      <c r="E27" s="209">
        <v>48171.59</v>
      </c>
      <c r="F27" s="209">
        <v>4349.62</v>
      </c>
      <c r="H27" s="174">
        <f t="shared" si="0"/>
        <v>17</v>
      </c>
    </row>
    <row r="28" spans="2:8" x14ac:dyDescent="0.4">
      <c r="B28" s="115">
        <v>42825</v>
      </c>
      <c r="C28" s="116"/>
      <c r="D28" s="209">
        <v>46997.279999999999</v>
      </c>
      <c r="E28" s="209">
        <v>48640.35</v>
      </c>
      <c r="F28" s="209">
        <v>4406.32</v>
      </c>
      <c r="H28" s="174">
        <f t="shared" si="0"/>
        <v>18</v>
      </c>
    </row>
    <row r="29" spans="2:8" x14ac:dyDescent="0.4">
      <c r="B29" s="115">
        <v>42916</v>
      </c>
      <c r="C29" s="116"/>
      <c r="D29" s="209">
        <v>47346.25</v>
      </c>
      <c r="E29" s="209">
        <v>49213.72</v>
      </c>
      <c r="F29" s="209">
        <v>4437.29</v>
      </c>
      <c r="H29" s="174">
        <f t="shared" si="0"/>
        <v>19</v>
      </c>
    </row>
    <row r="30" spans="2:8" x14ac:dyDescent="0.4">
      <c r="B30" s="115">
        <v>43008</v>
      </c>
      <c r="C30" s="116"/>
      <c r="D30" s="209">
        <v>47501.4</v>
      </c>
      <c r="E30" s="209">
        <v>49571.47</v>
      </c>
      <c r="F30" s="209">
        <v>4505.3500000000004</v>
      </c>
      <c r="H30" s="174">
        <f t="shared" si="0"/>
        <v>20</v>
      </c>
    </row>
    <row r="31" spans="2:8" x14ac:dyDescent="0.4">
      <c r="B31" s="115">
        <v>43100</v>
      </c>
      <c r="C31" s="116"/>
      <c r="D31" s="209">
        <v>48114.82</v>
      </c>
      <c r="E31" s="209">
        <v>49899.1</v>
      </c>
      <c r="F31" s="209">
        <v>4559.2700000000004</v>
      </c>
      <c r="H31" s="174">
        <f t="shared" si="0"/>
        <v>21</v>
      </c>
    </row>
    <row r="32" spans="2:8" x14ac:dyDescent="0.4">
      <c r="B32" s="115">
        <v>43190</v>
      </c>
      <c r="C32" s="116"/>
      <c r="D32" s="209">
        <v>49603.64</v>
      </c>
      <c r="E32" s="209">
        <v>50725.47</v>
      </c>
      <c r="F32" s="209">
        <v>4600.71</v>
      </c>
      <c r="H32" s="174">
        <f t="shared" si="0"/>
        <v>22</v>
      </c>
    </row>
    <row r="33" spans="1:8" x14ac:dyDescent="0.4">
      <c r="B33" s="115">
        <v>43281</v>
      </c>
      <c r="C33" s="116"/>
      <c r="D33" s="209">
        <v>51022.29</v>
      </c>
      <c r="E33" s="209">
        <v>52178.55</v>
      </c>
      <c r="F33" s="209">
        <v>4676.8999999999996</v>
      </c>
      <c r="H33" s="174">
        <f t="shared" si="0"/>
        <v>23</v>
      </c>
    </row>
    <row r="34" spans="1:8" x14ac:dyDescent="0.4">
      <c r="B34" s="117">
        <v>43373</v>
      </c>
      <c r="C34" s="118"/>
      <c r="D34" s="210">
        <v>51951.54</v>
      </c>
      <c r="E34" s="210">
        <v>52986.55</v>
      </c>
      <c r="F34" s="210">
        <v>4760.37</v>
      </c>
      <c r="H34" s="174">
        <f t="shared" si="0"/>
        <v>24</v>
      </c>
    </row>
    <row r="35" spans="1:8" x14ac:dyDescent="0.4">
      <c r="B35" s="27"/>
      <c r="C35" s="27"/>
      <c r="D35" s="107"/>
      <c r="E35" s="107"/>
      <c r="F35" s="107"/>
    </row>
    <row r="36" spans="1:8" x14ac:dyDescent="0.4">
      <c r="B36" s="125" t="s">
        <v>210</v>
      </c>
      <c r="C36" s="131"/>
      <c r="D36" s="137">
        <v>46358</v>
      </c>
      <c r="E36" s="137">
        <v>46358</v>
      </c>
      <c r="F36" s="137">
        <v>154257</v>
      </c>
    </row>
    <row r="37" spans="1:8" x14ac:dyDescent="0.4">
      <c r="B37" s="126" t="s">
        <v>94</v>
      </c>
      <c r="C37" s="132" t="s">
        <v>97</v>
      </c>
      <c r="D37" s="121">
        <f>(LOGEST(D11:D34,,TRUE,TRUE))^4-1</f>
        <v>4.2218811529202815E-2</v>
      </c>
      <c r="E37" s="121">
        <f>(LOGEST(E11:E34,,TRUE,TRUE))^4-1</f>
        <v>4.343288028212422E-2</v>
      </c>
      <c r="F37" s="121">
        <f>(LOGEST(F11:F34,,TRUE,TRUE))^4-1</f>
        <v>4.897911935237631E-2</v>
      </c>
    </row>
    <row r="38" spans="1:8" x14ac:dyDescent="0.4">
      <c r="B38" s="127" t="s">
        <v>62</v>
      </c>
      <c r="C38" s="133" t="s">
        <v>98</v>
      </c>
      <c r="D38" s="122">
        <f>(LOGEST(D23:D34,,TRUE,TRUE))^4-1</f>
        <v>5.7978738196720947E-2</v>
      </c>
      <c r="E38" s="122">
        <f>(LOGEST(E23:E34,,TRUE,TRUE))^4-1</f>
        <v>5.7206181428527847E-2</v>
      </c>
      <c r="F38" s="122">
        <f>(LOGEST(F23:F34,,TRUE,TRUE))^4-1</f>
        <v>4.8440950153924911E-2</v>
      </c>
    </row>
    <row r="39" spans="1:8" x14ac:dyDescent="0.4">
      <c r="B39" s="126" t="s">
        <v>95</v>
      </c>
      <c r="C39" s="132" t="s">
        <v>97</v>
      </c>
      <c r="D39" s="134">
        <f>(RSQ(LN(D11:D34),$H$11:$H$34))</f>
        <v>0.95768086649313511</v>
      </c>
      <c r="E39" s="134">
        <f t="shared" ref="E39:F39" si="1">(RSQ(LN(E11:E34),$H$11:$H$34))</f>
        <v>0.96700392239532451</v>
      </c>
      <c r="F39" s="134">
        <f t="shared" si="1"/>
        <v>0.99501098355867557</v>
      </c>
    </row>
    <row r="40" spans="1:8" ht="15.4" x14ac:dyDescent="0.4">
      <c r="B40" s="128" t="s">
        <v>96</v>
      </c>
      <c r="C40" s="133" t="s">
        <v>98</v>
      </c>
      <c r="D40" s="123">
        <f>RSQ(LN(D23:D34),$H$11:$H$22)</f>
        <v>0.95238411428411551</v>
      </c>
      <c r="E40" s="123">
        <f t="shared" ref="E40:F40" si="2">RSQ(LN(E23:E34),$H$11:$H$22)</f>
        <v>0.97750021265633857</v>
      </c>
      <c r="F40" s="123">
        <f t="shared" si="2"/>
        <v>0.98534529233954948</v>
      </c>
    </row>
    <row r="42" spans="1:8" x14ac:dyDescent="0.4">
      <c r="B42" s="138" t="s">
        <v>99</v>
      </c>
    </row>
    <row r="43" spans="1:8" ht="13.5" customHeight="1" x14ac:dyDescent="0.4"/>
    <row r="44" spans="1:8" ht="14.25" customHeight="1" x14ac:dyDescent="0.4">
      <c r="A44" s="17"/>
      <c r="B44" s="139" t="s">
        <v>100</v>
      </c>
      <c r="C44" s="28"/>
      <c r="D44" s="124">
        <v>5.5E-2</v>
      </c>
    </row>
    <row r="45" spans="1:8" ht="12.75" customHeight="1" x14ac:dyDescent="0.4"/>
    <row r="46" spans="1:8" x14ac:dyDescent="0.4">
      <c r="B46" s="138" t="s">
        <v>198</v>
      </c>
      <c r="C46" s="9"/>
      <c r="D46" s="9"/>
      <c r="E46" s="9"/>
      <c r="F46" s="9"/>
    </row>
    <row r="47" spans="1:8" x14ac:dyDescent="0.4">
      <c r="B47" s="9"/>
      <c r="C47" s="9"/>
      <c r="D47" s="9"/>
      <c r="E47" s="9"/>
      <c r="F47" s="9"/>
    </row>
    <row r="48" spans="1:8" x14ac:dyDescent="0.4">
      <c r="B48" s="9"/>
      <c r="C48" s="9"/>
      <c r="D48" s="9"/>
      <c r="E48" s="9"/>
      <c r="F48" s="9"/>
    </row>
    <row r="49" spans="2:6" x14ac:dyDescent="0.4">
      <c r="B49" s="9"/>
      <c r="C49" s="9"/>
      <c r="D49" s="9"/>
      <c r="E49" s="9"/>
      <c r="F49" s="9"/>
    </row>
    <row r="50" spans="2:6" x14ac:dyDescent="0.4">
      <c r="B50" s="9"/>
      <c r="C50" s="9"/>
      <c r="D50" s="9"/>
      <c r="E50" s="9"/>
      <c r="F50" s="9"/>
    </row>
    <row r="51" spans="2:6" x14ac:dyDescent="0.4">
      <c r="D51" s="9"/>
      <c r="E51" s="9"/>
      <c r="F51" s="9"/>
    </row>
    <row r="52" spans="2:6" x14ac:dyDescent="0.4">
      <c r="B52" s="5"/>
      <c r="C52" s="5"/>
      <c r="D52" s="5"/>
      <c r="E52" s="5"/>
      <c r="F52" s="5"/>
    </row>
    <row r="55" spans="2:6" x14ac:dyDescent="0.4">
      <c r="B55" s="1"/>
      <c r="C55" s="1"/>
      <c r="D55" s="1"/>
      <c r="E55" s="1"/>
      <c r="F55" s="1"/>
    </row>
    <row r="56" spans="2:6" x14ac:dyDescent="0.4">
      <c r="B56" s="13"/>
      <c r="C56" s="13"/>
      <c r="D56" s="13"/>
      <c r="E56" s="13"/>
      <c r="F56" s="13"/>
    </row>
    <row r="57" spans="2:6" x14ac:dyDescent="0.4">
      <c r="B57" s="13"/>
      <c r="C57" s="13"/>
      <c r="D57" s="13"/>
      <c r="E57" s="13"/>
      <c r="F57" s="13"/>
    </row>
    <row r="58" spans="2:6" x14ac:dyDescent="0.4">
      <c r="B58" s="13"/>
      <c r="C58" s="13"/>
      <c r="D58" s="13"/>
      <c r="E58" s="13"/>
      <c r="F58" s="13"/>
    </row>
    <row r="59" spans="2:6" x14ac:dyDescent="0.4">
      <c r="B59" s="13"/>
      <c r="C59" s="13"/>
      <c r="D59" s="13"/>
      <c r="E59" s="13"/>
      <c r="F59" s="13"/>
    </row>
    <row r="60" spans="2:6" x14ac:dyDescent="0.4">
      <c r="B60" s="13"/>
      <c r="C60" s="13"/>
      <c r="D60" s="13"/>
      <c r="E60" s="13"/>
      <c r="F60" s="13"/>
    </row>
    <row r="61" spans="2:6" x14ac:dyDescent="0.4">
      <c r="B61" s="13"/>
      <c r="C61" s="13"/>
      <c r="D61" s="13"/>
      <c r="E61" s="13"/>
      <c r="F61" s="13"/>
    </row>
    <row r="62" spans="2:6" x14ac:dyDescent="0.4">
      <c r="B62" s="13"/>
      <c r="C62" s="13"/>
      <c r="D62" s="13"/>
      <c r="E62" s="13"/>
      <c r="F62" s="13"/>
    </row>
    <row r="63" spans="2:6" x14ac:dyDescent="0.4">
      <c r="B63" s="13"/>
      <c r="C63" s="13"/>
      <c r="D63" s="13"/>
      <c r="E63" s="13"/>
      <c r="F63" s="13"/>
    </row>
    <row r="64" spans="2:6" x14ac:dyDescent="0.4">
      <c r="B64" s="13"/>
      <c r="C64" s="13"/>
      <c r="D64" s="13"/>
      <c r="E64" s="13"/>
      <c r="F64" s="13"/>
    </row>
    <row r="65" spans="2:6" x14ac:dyDescent="0.4">
      <c r="B65" s="13"/>
      <c r="C65" s="13"/>
      <c r="D65" s="13"/>
      <c r="E65" s="13"/>
      <c r="F65" s="13"/>
    </row>
    <row r="66" spans="2:6" x14ac:dyDescent="0.4">
      <c r="B66" s="13"/>
      <c r="C66" s="13"/>
      <c r="D66" s="13"/>
      <c r="E66" s="13"/>
      <c r="F66" s="13"/>
    </row>
    <row r="67" spans="2:6" x14ac:dyDescent="0.4">
      <c r="B67" s="13"/>
      <c r="C67" s="13"/>
      <c r="D67" s="13"/>
      <c r="E67" s="13"/>
      <c r="F67" s="13"/>
    </row>
    <row r="68" spans="2:6" x14ac:dyDescent="0.4">
      <c r="B68" s="13"/>
      <c r="C68" s="13"/>
      <c r="D68" s="13"/>
      <c r="E68" s="13"/>
      <c r="F68" s="13"/>
    </row>
    <row r="69" spans="2:6" x14ac:dyDescent="0.4">
      <c r="B69" s="13"/>
      <c r="C69" s="13"/>
      <c r="D69" s="13"/>
      <c r="E69" s="13"/>
      <c r="F69" s="13"/>
    </row>
    <row r="70" spans="2:6" x14ac:dyDescent="0.4">
      <c r="B70" s="13"/>
      <c r="C70" s="13"/>
      <c r="D70" s="13"/>
      <c r="E70" s="13"/>
      <c r="F70" s="13"/>
    </row>
    <row r="73" spans="2:6" x14ac:dyDescent="0.4">
      <c r="B73" s="13"/>
      <c r="C73" s="13"/>
      <c r="D73" s="13"/>
      <c r="E73" s="13"/>
      <c r="F73" s="13"/>
    </row>
    <row r="74" spans="2:6" x14ac:dyDescent="0.4">
      <c r="B74" s="13"/>
      <c r="C74" s="13"/>
      <c r="D74" s="13"/>
      <c r="E74" s="13"/>
      <c r="F74" s="13"/>
    </row>
    <row r="75" spans="2:6" x14ac:dyDescent="0.4">
      <c r="B75" s="13"/>
      <c r="C75" s="13"/>
      <c r="D75" s="13"/>
      <c r="E75" s="13"/>
      <c r="F75" s="13"/>
    </row>
    <row r="76" spans="2:6" x14ac:dyDescent="0.4">
      <c r="B76" s="13"/>
      <c r="C76" s="13"/>
      <c r="D76" s="13"/>
      <c r="E76" s="13"/>
      <c r="F76" s="13"/>
    </row>
    <row r="77" spans="2:6" x14ac:dyDescent="0.4">
      <c r="B77" s="13"/>
      <c r="C77" s="13"/>
      <c r="D77" s="13"/>
      <c r="E77" s="13"/>
      <c r="F77" s="13"/>
    </row>
    <row r="78" spans="2:6" x14ac:dyDescent="0.4">
      <c r="B78" s="13"/>
      <c r="C78" s="13"/>
      <c r="D78" s="13"/>
      <c r="E78" s="13"/>
      <c r="F78" s="13"/>
    </row>
    <row r="79" spans="2:6" x14ac:dyDescent="0.4">
      <c r="B79" s="13"/>
      <c r="C79" s="13"/>
      <c r="D79" s="13"/>
      <c r="E79" s="13"/>
      <c r="F79" s="13"/>
    </row>
    <row r="80" spans="2:6" x14ac:dyDescent="0.4">
      <c r="B80" s="13"/>
      <c r="C80" s="13"/>
      <c r="D80" s="13"/>
      <c r="E80" s="13"/>
      <c r="F80" s="13"/>
    </row>
    <row r="81" spans="2:6" x14ac:dyDescent="0.4">
      <c r="B81" s="13"/>
      <c r="C81" s="13"/>
      <c r="D81" s="13"/>
      <c r="E81" s="13"/>
      <c r="F81" s="13"/>
    </row>
    <row r="82" spans="2:6" x14ac:dyDescent="0.4">
      <c r="B82" s="13"/>
      <c r="C82" s="13"/>
      <c r="D82" s="13"/>
      <c r="E82" s="13"/>
      <c r="F82" s="13"/>
    </row>
    <row r="83" spans="2:6" x14ac:dyDescent="0.4">
      <c r="B83" s="13"/>
      <c r="C83" s="13"/>
      <c r="D83" s="13"/>
      <c r="E83" s="13"/>
      <c r="F83" s="13"/>
    </row>
    <row r="84" spans="2:6" x14ac:dyDescent="0.4">
      <c r="B84" s="13"/>
      <c r="C84" s="13"/>
      <c r="D84" s="13"/>
      <c r="E84" s="13"/>
      <c r="F84" s="13"/>
    </row>
    <row r="85" spans="2:6" x14ac:dyDescent="0.4">
      <c r="B85" s="13"/>
      <c r="C85" s="13"/>
      <c r="D85" s="13"/>
      <c r="E85" s="13"/>
      <c r="F85" s="13"/>
    </row>
    <row r="86" spans="2:6" x14ac:dyDescent="0.4">
      <c r="B86" s="13"/>
      <c r="C86" s="13"/>
      <c r="D86" s="13"/>
      <c r="E86" s="13"/>
      <c r="F86" s="13"/>
    </row>
    <row r="87" spans="2:6" x14ac:dyDescent="0.4">
      <c r="B87" s="13"/>
      <c r="C87" s="13"/>
      <c r="D87" s="13"/>
      <c r="E87" s="13"/>
      <c r="F87" s="13"/>
    </row>
    <row r="88" spans="2:6" x14ac:dyDescent="0.4">
      <c r="B88" s="13"/>
      <c r="C88" s="13"/>
      <c r="D88" s="13"/>
      <c r="E88" s="13"/>
      <c r="F88" s="13"/>
    </row>
    <row r="89" spans="2:6" x14ac:dyDescent="0.4">
      <c r="B89" s="13"/>
      <c r="C89" s="13"/>
      <c r="D89" s="13"/>
      <c r="E89" s="13"/>
      <c r="F89" s="13"/>
    </row>
    <row r="90" spans="2:6" x14ac:dyDescent="0.4">
      <c r="B90" s="13"/>
      <c r="C90" s="13"/>
      <c r="D90" s="13"/>
      <c r="E90" s="13"/>
      <c r="F90" s="13"/>
    </row>
    <row r="91" spans="2:6" x14ac:dyDescent="0.4">
      <c r="B91" s="13"/>
      <c r="C91" s="13"/>
      <c r="D91" s="13"/>
      <c r="E91" s="13"/>
      <c r="F91" s="13"/>
    </row>
    <row r="92" spans="2:6" x14ac:dyDescent="0.4">
      <c r="B92" s="13"/>
      <c r="C92" s="13"/>
      <c r="D92" s="13"/>
      <c r="E92" s="13"/>
      <c r="F92" s="13"/>
    </row>
    <row r="93" spans="2:6" x14ac:dyDescent="0.4">
      <c r="B93" s="13"/>
      <c r="C93" s="13"/>
      <c r="D93" s="13"/>
      <c r="E93" s="13"/>
      <c r="F93" s="13"/>
    </row>
    <row r="94" spans="2:6" x14ac:dyDescent="0.4">
      <c r="B94" s="13"/>
      <c r="C94" s="13"/>
      <c r="D94" s="13"/>
      <c r="E94" s="13"/>
      <c r="F94" s="13"/>
    </row>
    <row r="95" spans="2:6" x14ac:dyDescent="0.4">
      <c r="B95" s="13"/>
      <c r="C95" s="13"/>
      <c r="D95" s="13"/>
      <c r="E95" s="13"/>
      <c r="F95" s="13"/>
    </row>
    <row r="96" spans="2:6" x14ac:dyDescent="0.4">
      <c r="B96" s="13"/>
      <c r="C96" s="13"/>
      <c r="D96" s="13"/>
      <c r="E96" s="13"/>
      <c r="F96" s="13"/>
    </row>
    <row r="97" spans="2:6" x14ac:dyDescent="0.4">
      <c r="B97" s="13"/>
      <c r="C97" s="13"/>
      <c r="D97" s="13"/>
      <c r="E97" s="13"/>
      <c r="F97" s="13"/>
    </row>
    <row r="98" spans="2:6" x14ac:dyDescent="0.4">
      <c r="B98" s="13"/>
      <c r="C98" s="13"/>
      <c r="D98" s="13"/>
      <c r="E98" s="13"/>
      <c r="F98" s="13"/>
    </row>
    <row r="99" spans="2:6" x14ac:dyDescent="0.4">
      <c r="B99" s="13"/>
      <c r="C99" s="13"/>
      <c r="D99" s="13"/>
      <c r="E99" s="13"/>
      <c r="F99" s="13"/>
    </row>
    <row r="100" spans="2:6" x14ac:dyDescent="0.4">
      <c r="B100" s="13"/>
      <c r="C100" s="13"/>
      <c r="D100" s="13"/>
      <c r="E100" s="13"/>
      <c r="F100" s="13"/>
    </row>
    <row r="101" spans="2:6" x14ac:dyDescent="0.4">
      <c r="B101" s="13"/>
      <c r="C101" s="13"/>
      <c r="D101" s="13"/>
      <c r="E101" s="13"/>
      <c r="F101" s="13"/>
    </row>
    <row r="102" spans="2:6" x14ac:dyDescent="0.4">
      <c r="B102" s="13"/>
      <c r="C102" s="13"/>
      <c r="D102" s="13"/>
      <c r="E102" s="13"/>
      <c r="F102" s="13"/>
    </row>
    <row r="103" spans="2:6" x14ac:dyDescent="0.4">
      <c r="B103" s="13"/>
      <c r="C103" s="13"/>
      <c r="D103" s="13"/>
      <c r="E103" s="13"/>
      <c r="F103" s="13"/>
    </row>
    <row r="104" spans="2:6" x14ac:dyDescent="0.4">
      <c r="B104" s="13"/>
      <c r="C104" s="13"/>
      <c r="D104" s="13"/>
      <c r="E104" s="13"/>
      <c r="F104" s="13"/>
    </row>
    <row r="105" spans="2:6" x14ac:dyDescent="0.4">
      <c r="B105" s="13"/>
      <c r="C105" s="13"/>
      <c r="D105" s="13"/>
      <c r="E105" s="13"/>
      <c r="F105" s="13"/>
    </row>
    <row r="107" spans="2:6" x14ac:dyDescent="0.4">
      <c r="B107" s="1"/>
      <c r="C107" s="1"/>
      <c r="D107" s="1"/>
      <c r="E107" s="1"/>
      <c r="F107" s="1"/>
    </row>
    <row r="108" spans="2:6" x14ac:dyDescent="0.4">
      <c r="B108" s="13"/>
      <c r="C108" s="13"/>
      <c r="D108" s="13"/>
      <c r="E108" s="13"/>
      <c r="F108" s="13"/>
    </row>
    <row r="109" spans="2:6" x14ac:dyDescent="0.4">
      <c r="B109" s="13"/>
      <c r="C109" s="13"/>
      <c r="D109" s="13"/>
      <c r="E109" s="13"/>
      <c r="F109" s="13"/>
    </row>
    <row r="110" spans="2:6" x14ac:dyDescent="0.4">
      <c r="B110" s="13"/>
      <c r="C110" s="13"/>
      <c r="D110" s="13"/>
      <c r="E110" s="13"/>
      <c r="F110" s="13"/>
    </row>
    <row r="111" spans="2:6" x14ac:dyDescent="0.4">
      <c r="B111" s="13"/>
      <c r="C111" s="13"/>
      <c r="D111" s="13"/>
      <c r="E111" s="13"/>
      <c r="F111" s="13"/>
    </row>
    <row r="112" spans="2:6" x14ac:dyDescent="0.4">
      <c r="B112" s="13"/>
      <c r="C112" s="13"/>
      <c r="D112" s="13"/>
      <c r="E112" s="13"/>
      <c r="F112" s="13"/>
    </row>
    <row r="113" spans="2:6" x14ac:dyDescent="0.4">
      <c r="B113" s="13"/>
      <c r="C113" s="13"/>
      <c r="D113" s="13"/>
      <c r="E113" s="13"/>
      <c r="F113" s="13"/>
    </row>
    <row r="114" spans="2:6" x14ac:dyDescent="0.4">
      <c r="B114" s="13"/>
      <c r="C114" s="13"/>
      <c r="D114" s="13"/>
      <c r="E114" s="13"/>
      <c r="F114" s="13"/>
    </row>
    <row r="115" spans="2:6" x14ac:dyDescent="0.4">
      <c r="B115" s="13"/>
      <c r="C115" s="13"/>
      <c r="D115" s="13"/>
      <c r="E115" s="13"/>
      <c r="F115" s="13"/>
    </row>
    <row r="116" spans="2:6" x14ac:dyDescent="0.4">
      <c r="B116" s="13"/>
      <c r="C116" s="13"/>
      <c r="D116" s="13"/>
      <c r="E116" s="13"/>
      <c r="F116" s="13"/>
    </row>
    <row r="117" spans="2:6" x14ac:dyDescent="0.4">
      <c r="B117" s="13"/>
      <c r="C117" s="13"/>
      <c r="D117" s="13"/>
      <c r="E117" s="13"/>
      <c r="F117" s="13"/>
    </row>
    <row r="118" spans="2:6" x14ac:dyDescent="0.4">
      <c r="B118" s="13"/>
      <c r="C118" s="13"/>
      <c r="D118" s="13"/>
      <c r="E118" s="13"/>
      <c r="F118" s="13"/>
    </row>
    <row r="119" spans="2:6" x14ac:dyDescent="0.4">
      <c r="B119" s="13"/>
      <c r="C119" s="13"/>
      <c r="D119" s="13"/>
      <c r="E119" s="13"/>
      <c r="F119" s="13"/>
    </row>
    <row r="120" spans="2:6" x14ac:dyDescent="0.4">
      <c r="B120" s="13"/>
      <c r="C120" s="13"/>
      <c r="D120" s="13"/>
      <c r="E120" s="13"/>
      <c r="F120" s="13"/>
    </row>
    <row r="121" spans="2:6" x14ac:dyDescent="0.4">
      <c r="B121" s="13"/>
      <c r="C121" s="13"/>
      <c r="D121" s="13"/>
      <c r="E121" s="13"/>
      <c r="F121" s="13"/>
    </row>
    <row r="122" spans="2:6" x14ac:dyDescent="0.4">
      <c r="B122" s="13"/>
      <c r="C122" s="13"/>
      <c r="D122" s="13"/>
      <c r="E122" s="13"/>
      <c r="F122" s="13"/>
    </row>
    <row r="123" spans="2:6" x14ac:dyDescent="0.4">
      <c r="B123" s="21"/>
      <c r="C123" s="21"/>
      <c r="D123" s="21"/>
      <c r="E123" s="21"/>
      <c r="F123" s="21"/>
    </row>
    <row r="124" spans="2:6" x14ac:dyDescent="0.4">
      <c r="B124" s="23"/>
      <c r="C124" s="23"/>
      <c r="D124" s="23"/>
      <c r="E124" s="23"/>
      <c r="F124" s="23"/>
    </row>
    <row r="125" spans="2:6" x14ac:dyDescent="0.4">
      <c r="B125" s="23"/>
      <c r="C125" s="23"/>
      <c r="D125" s="23"/>
      <c r="E125" s="24"/>
      <c r="F125" s="24"/>
    </row>
    <row r="126" spans="2:6" x14ac:dyDescent="0.4">
      <c r="B126" s="23"/>
      <c r="C126" s="23"/>
      <c r="D126" s="23"/>
      <c r="E126" s="24"/>
      <c r="F126" s="24"/>
    </row>
    <row r="127" spans="2:6" x14ac:dyDescent="0.4">
      <c r="B127" s="23"/>
      <c r="C127" s="23"/>
      <c r="D127" s="23"/>
      <c r="E127" s="23"/>
      <c r="F127" s="23"/>
    </row>
    <row r="128" spans="2:6" x14ac:dyDescent="0.4">
      <c r="B128" s="23"/>
      <c r="C128" s="23"/>
      <c r="D128" s="23"/>
      <c r="E128" s="3"/>
      <c r="F128" s="4"/>
    </row>
    <row r="129" spans="2:6" x14ac:dyDescent="0.4">
      <c r="B129" s="23"/>
      <c r="C129" s="23"/>
      <c r="D129" s="23"/>
      <c r="E129" s="23"/>
      <c r="F129" s="25"/>
    </row>
    <row r="130" spans="2:6" x14ac:dyDescent="0.4">
      <c r="B130" s="23"/>
      <c r="C130" s="23"/>
      <c r="D130" s="23"/>
      <c r="E130" s="23"/>
      <c r="F130" s="25"/>
    </row>
    <row r="131" spans="2:6" x14ac:dyDescent="0.4">
      <c r="B131" s="23"/>
      <c r="C131" s="23"/>
      <c r="D131" s="23"/>
      <c r="E131" s="23"/>
      <c r="F131" s="25"/>
    </row>
    <row r="132" spans="2:6" x14ac:dyDescent="0.4">
      <c r="B132" s="23"/>
      <c r="C132" s="23"/>
      <c r="D132" s="23"/>
      <c r="E132" s="23"/>
      <c r="F132" s="25"/>
    </row>
    <row r="133" spans="2:6" x14ac:dyDescent="0.4">
      <c r="B133" s="23"/>
      <c r="C133" s="23"/>
      <c r="D133" s="23"/>
      <c r="E133" s="23"/>
      <c r="F133" s="25"/>
    </row>
    <row r="134" spans="2:6" x14ac:dyDescent="0.4">
      <c r="B134" s="23"/>
      <c r="C134" s="23"/>
      <c r="D134" s="23"/>
      <c r="E134" s="23"/>
      <c r="F134" s="25"/>
    </row>
    <row r="135" spans="2:6" x14ac:dyDescent="0.4">
      <c r="B135" s="23"/>
      <c r="C135" s="23"/>
      <c r="D135" s="23"/>
      <c r="E135" s="23"/>
      <c r="F135" s="25"/>
    </row>
    <row r="136" spans="2:6" x14ac:dyDescent="0.4">
      <c r="B136" s="23"/>
      <c r="C136" s="23"/>
      <c r="D136" s="23"/>
      <c r="E136" s="23"/>
      <c r="F136" s="25"/>
    </row>
    <row r="137" spans="2:6" x14ac:dyDescent="0.4">
      <c r="B137" s="23"/>
      <c r="C137" s="23"/>
      <c r="D137" s="23"/>
      <c r="E137" s="23"/>
      <c r="F137" s="23"/>
    </row>
    <row r="138" spans="2:6" x14ac:dyDescent="0.4">
      <c r="B138" s="23"/>
      <c r="C138" s="23"/>
      <c r="D138" s="23"/>
      <c r="E138" s="23"/>
      <c r="F138" s="23"/>
    </row>
    <row r="139" spans="2:6" x14ac:dyDescent="0.4">
      <c r="B139" s="21"/>
      <c r="C139" s="21"/>
      <c r="D139" s="21"/>
      <c r="E139" s="23"/>
      <c r="F139" s="23"/>
    </row>
    <row r="140" spans="2:6" ht="15.4" x14ac:dyDescent="0.4">
      <c r="B140" s="2"/>
      <c r="C140" s="2"/>
      <c r="D140" s="13"/>
    </row>
    <row r="141" spans="2:6" ht="15.4" x14ac:dyDescent="0.4">
      <c r="B141" s="2"/>
      <c r="C141" s="2"/>
      <c r="D141" s="13"/>
    </row>
    <row r="142" spans="2:6" x14ac:dyDescent="0.4">
      <c r="B142" s="15"/>
      <c r="C142" s="15"/>
      <c r="D142" s="13"/>
    </row>
    <row r="144" spans="2:6" x14ac:dyDescent="0.4">
      <c r="B144" s="18"/>
      <c r="C144" s="18"/>
      <c r="D144" s="19"/>
      <c r="E144" s="19"/>
      <c r="F144" s="19"/>
    </row>
  </sheetData>
  <printOptions horizontalCentered="1"/>
  <pageMargins left="0.6" right="0.6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2">
    <pageSetUpPr autoPageBreaks="0"/>
  </sheetPr>
  <dimension ref="A1:H110"/>
  <sheetViews>
    <sheetView zoomScaleNormal="100" workbookViewId="0"/>
  </sheetViews>
  <sheetFormatPr defaultColWidth="10.28515625" defaultRowHeight="15" customHeight="1" x14ac:dyDescent="0.4"/>
  <cols>
    <col min="1" max="1" width="1.28515625" style="33" customWidth="1"/>
    <col min="2" max="2" width="7.5703125" style="33" customWidth="1"/>
    <col min="3" max="3" width="25.7109375" style="33" customWidth="1"/>
    <col min="4" max="5" width="11.28515625" style="33" bestFit="1" customWidth="1"/>
    <col min="6" max="6" width="11.7109375" style="33" bestFit="1" customWidth="1"/>
    <col min="7" max="8" width="11.28515625" style="33" bestFit="1" customWidth="1"/>
    <col min="9" max="9" width="1" style="33" customWidth="1"/>
    <col min="10" max="16384" width="10.28515625" style="33"/>
  </cols>
  <sheetData>
    <row r="1" spans="1:8" s="6" customFormat="1" ht="15" customHeight="1" x14ac:dyDescent="0.4">
      <c r="B1" s="60" t="str">
        <f>'Exhibit 1'!B1</f>
        <v>MARYLAND</v>
      </c>
      <c r="C1" s="8"/>
      <c r="D1" s="8"/>
      <c r="E1" s="8"/>
      <c r="F1" s="8"/>
      <c r="G1" s="8"/>
      <c r="H1" s="8"/>
    </row>
    <row r="2" spans="1:8" s="6" customFormat="1" ht="15" customHeight="1" x14ac:dyDescent="0.4">
      <c r="B2" s="60" t="s">
        <v>76</v>
      </c>
      <c r="C2" s="8"/>
      <c r="D2" s="8"/>
      <c r="E2" s="8"/>
      <c r="F2" s="8"/>
      <c r="G2" s="8"/>
      <c r="H2" s="8"/>
    </row>
    <row r="3" spans="1:8" s="6" customFormat="1" ht="15" customHeight="1" x14ac:dyDescent="0.4">
      <c r="B3" s="5"/>
      <c r="C3" s="5"/>
      <c r="D3" s="5"/>
      <c r="E3" s="5"/>
      <c r="F3" s="5"/>
      <c r="G3" s="5"/>
      <c r="H3" s="5"/>
    </row>
    <row r="4" spans="1:8" s="6" customFormat="1" ht="15" customHeight="1" x14ac:dyDescent="0.4">
      <c r="B4" s="10" t="s">
        <v>106</v>
      </c>
      <c r="C4" s="8"/>
      <c r="D4" s="8"/>
      <c r="E4" s="8"/>
      <c r="F4" s="8"/>
      <c r="G4" s="8"/>
      <c r="H4" s="8"/>
    </row>
    <row r="5" spans="1:8" s="6" customFormat="1" ht="15" customHeight="1" x14ac:dyDescent="0.4">
      <c r="B5" s="5"/>
      <c r="C5" s="5"/>
      <c r="D5" s="5"/>
      <c r="E5" s="5"/>
      <c r="F5" s="5"/>
      <c r="G5" s="5"/>
      <c r="H5" s="5"/>
    </row>
    <row r="6" spans="1:8" s="6" customFormat="1" ht="15" customHeight="1" x14ac:dyDescent="0.4">
      <c r="B6" s="29" t="str">
        <f>'Exhibit 1'!B6</f>
        <v>STATE GROUP 1</v>
      </c>
      <c r="C6" s="30"/>
      <c r="D6" s="30"/>
      <c r="E6" s="30"/>
      <c r="F6" s="30"/>
      <c r="G6" s="30"/>
      <c r="H6" s="30"/>
    </row>
    <row r="8" spans="1:8" ht="15" customHeight="1" x14ac:dyDescent="0.4">
      <c r="A8" s="34"/>
      <c r="B8" s="34"/>
      <c r="C8" s="35"/>
      <c r="D8" s="35"/>
      <c r="E8" s="35"/>
      <c r="F8" s="35"/>
      <c r="G8" s="35"/>
      <c r="H8" s="35"/>
    </row>
    <row r="9" spans="1:8" ht="15" customHeight="1" x14ac:dyDescent="0.4">
      <c r="A9" s="36" t="s">
        <v>39</v>
      </c>
      <c r="B9" s="36"/>
      <c r="C9" s="36"/>
      <c r="D9" s="36"/>
      <c r="E9" s="36"/>
      <c r="F9" s="36"/>
      <c r="G9" s="36"/>
      <c r="H9" s="36"/>
    </row>
    <row r="10" spans="1:8" ht="15" customHeight="1" x14ac:dyDescent="0.4">
      <c r="C10" s="37"/>
      <c r="D10" s="38"/>
      <c r="E10" s="38"/>
      <c r="F10" s="38"/>
      <c r="G10" s="38"/>
      <c r="H10" s="38"/>
    </row>
    <row r="11" spans="1:8" ht="15" customHeight="1" x14ac:dyDescent="0.4">
      <c r="C11" s="37"/>
      <c r="D11" s="141" t="s">
        <v>101</v>
      </c>
      <c r="E11" s="38"/>
      <c r="F11" s="38"/>
      <c r="G11" s="141" t="s">
        <v>80</v>
      </c>
      <c r="H11" s="38"/>
    </row>
    <row r="12" spans="1:8" ht="15" customHeight="1" x14ac:dyDescent="0.4">
      <c r="C12" s="37"/>
      <c r="D12" s="39" t="s">
        <v>102</v>
      </c>
      <c r="E12" s="39" t="s">
        <v>78</v>
      </c>
      <c r="F12" s="39" t="s">
        <v>79</v>
      </c>
      <c r="G12" s="39" t="s">
        <v>103</v>
      </c>
      <c r="H12" s="39" t="s">
        <v>81</v>
      </c>
    </row>
    <row r="13" spans="1:8" ht="15" customHeight="1" x14ac:dyDescent="0.4">
      <c r="C13" s="37"/>
      <c r="D13" s="38"/>
      <c r="E13" s="38"/>
      <c r="F13" s="38"/>
      <c r="G13" s="38"/>
      <c r="H13" s="38"/>
    </row>
    <row r="14" spans="1:8" ht="15" customHeight="1" x14ac:dyDescent="0.4">
      <c r="B14" s="142"/>
      <c r="C14" s="42" t="s">
        <v>45</v>
      </c>
      <c r="D14" s="140">
        <v>0.26053882</v>
      </c>
      <c r="E14" s="140">
        <v>0.30870727999999997</v>
      </c>
      <c r="F14" s="140">
        <v>0.33754884000000002</v>
      </c>
      <c r="G14" s="218">
        <v>0.44309918999999998</v>
      </c>
      <c r="H14" s="140">
        <v>0.26848065999999998</v>
      </c>
    </row>
    <row r="15" spans="1:8" ht="15" customHeight="1" x14ac:dyDescent="0.4">
      <c r="B15" s="142"/>
      <c r="C15" s="42" t="s">
        <v>46</v>
      </c>
      <c r="D15" s="140">
        <v>0.14518047000000001</v>
      </c>
      <c r="E15" s="140">
        <v>0.15459259</v>
      </c>
      <c r="F15" s="140">
        <v>0.19356233</v>
      </c>
      <c r="G15" s="218">
        <v>0.23270829000000001</v>
      </c>
      <c r="H15" s="140">
        <v>0.16311023999999999</v>
      </c>
    </row>
    <row r="16" spans="1:8" ht="15" customHeight="1" x14ac:dyDescent="0.4">
      <c r="A16" s="44"/>
      <c r="B16" s="143"/>
      <c r="C16" s="42" t="s">
        <v>47</v>
      </c>
      <c r="D16" s="140">
        <v>0.39482443</v>
      </c>
      <c r="E16" s="140">
        <v>0.42078345</v>
      </c>
      <c r="F16" s="140">
        <v>0.38616887</v>
      </c>
      <c r="G16" s="218">
        <v>0.44247051999999998</v>
      </c>
      <c r="H16" s="140">
        <v>0.38751906000000003</v>
      </c>
    </row>
    <row r="17" spans="1:8" ht="15" customHeight="1" x14ac:dyDescent="0.4">
      <c r="A17" s="44"/>
      <c r="B17" s="143"/>
      <c r="C17" s="42" t="s">
        <v>29</v>
      </c>
      <c r="D17" s="140">
        <f>1+D14+((D14*D15)/(1-D16))</f>
        <v>1.3230415881484985</v>
      </c>
      <c r="E17" s="140">
        <f t="shared" ref="E17:H17" si="0">1+E14+((E14*E15)/(1-E16))</f>
        <v>1.3911010893050952</v>
      </c>
      <c r="F17" s="140">
        <f t="shared" si="0"/>
        <v>1.4439897433135827</v>
      </c>
      <c r="G17" s="220">
        <f t="shared" si="0"/>
        <v>1.6280452036265531</v>
      </c>
      <c r="H17" s="140">
        <f t="shared" si="0"/>
        <v>1.3399799378190917</v>
      </c>
    </row>
    <row r="18" spans="1:8" ht="15" customHeight="1" x14ac:dyDescent="0.4">
      <c r="A18" s="44"/>
      <c r="B18" s="143"/>
      <c r="C18" s="144"/>
      <c r="D18" s="145"/>
      <c r="E18" s="145"/>
      <c r="F18" s="145"/>
      <c r="G18" s="145"/>
      <c r="H18" s="145"/>
    </row>
    <row r="19" spans="1:8" ht="15" customHeight="1" x14ac:dyDescent="0.4">
      <c r="A19" s="44"/>
      <c r="B19" s="143"/>
      <c r="C19" s="144"/>
      <c r="D19" s="145"/>
      <c r="E19" s="145"/>
      <c r="F19" s="145"/>
      <c r="G19" s="145"/>
      <c r="H19" s="145"/>
    </row>
    <row r="20" spans="1:8" ht="13.9" x14ac:dyDescent="0.4">
      <c r="A20" s="36" t="s">
        <v>48</v>
      </c>
      <c r="B20" s="146"/>
      <c r="C20" s="146"/>
      <c r="D20" s="146"/>
      <c r="E20" s="146"/>
      <c r="F20" s="146"/>
      <c r="G20" s="146"/>
      <c r="H20" s="146"/>
    </row>
    <row r="21" spans="1:8" ht="13.9" x14ac:dyDescent="0.4">
      <c r="A21" s="36"/>
      <c r="B21" s="146"/>
      <c r="C21" s="146"/>
      <c r="D21" s="146"/>
      <c r="E21" s="146"/>
      <c r="F21" s="146"/>
      <c r="G21" s="146"/>
      <c r="H21" s="146"/>
    </row>
    <row r="22" spans="1:8" ht="15" customHeight="1" x14ac:dyDescent="0.4">
      <c r="A22" s="41"/>
      <c r="B22" s="147"/>
      <c r="C22" s="147"/>
      <c r="D22" s="141" t="s">
        <v>101</v>
      </c>
      <c r="E22" s="38"/>
      <c r="F22" s="38"/>
      <c r="G22" s="141" t="s">
        <v>80</v>
      </c>
      <c r="H22" s="38"/>
    </row>
    <row r="23" spans="1:8" ht="15" customHeight="1" x14ac:dyDescent="0.4">
      <c r="A23" s="41"/>
      <c r="B23" s="147"/>
      <c r="C23" s="147"/>
      <c r="D23" s="39" t="s">
        <v>102</v>
      </c>
      <c r="E23" s="39" t="s">
        <v>78</v>
      </c>
      <c r="F23" s="39" t="s">
        <v>79</v>
      </c>
      <c r="G23" s="39" t="s">
        <v>103</v>
      </c>
      <c r="H23" s="39" t="s">
        <v>81</v>
      </c>
    </row>
    <row r="24" spans="1:8" ht="15" customHeight="1" x14ac:dyDescent="0.4">
      <c r="A24" s="44"/>
      <c r="B24" s="143"/>
      <c r="C24" s="144"/>
      <c r="D24" s="145"/>
      <c r="E24" s="145"/>
      <c r="F24" s="145"/>
      <c r="G24" s="145"/>
      <c r="H24" s="145"/>
    </row>
    <row r="25" spans="1:8" ht="17.25" customHeight="1" x14ac:dyDescent="0.4">
      <c r="B25" s="143" t="s">
        <v>30</v>
      </c>
      <c r="C25" s="42" t="s">
        <v>31</v>
      </c>
      <c r="D25" s="45">
        <f>1-SUM(D26:D29)</f>
        <v>0.75583414000000004</v>
      </c>
      <c r="E25" s="45">
        <f t="shared" ref="E25:H25" si="1">1-SUM(E26:E29)</f>
        <v>0.71885502000000001</v>
      </c>
      <c r="F25" s="45">
        <f t="shared" si="1"/>
        <v>0.69252569000000008</v>
      </c>
      <c r="G25" s="45">
        <f t="shared" si="1"/>
        <v>0.61423355000000002</v>
      </c>
      <c r="H25" s="45">
        <f t="shared" si="1"/>
        <v>0.74627982999999998</v>
      </c>
    </row>
    <row r="26" spans="1:8" ht="17.25" customHeight="1" x14ac:dyDescent="0.4">
      <c r="B26" s="143" t="s">
        <v>32</v>
      </c>
      <c r="C26" s="42" t="s">
        <v>33</v>
      </c>
      <c r="D26" s="45">
        <f>ROUND(D14/D17,8)</f>
        <v>0.19692413</v>
      </c>
      <c r="E26" s="45">
        <f t="shared" ref="E26:H26" si="2">ROUND(E14/E17,8)</f>
        <v>0.22191578000000001</v>
      </c>
      <c r="F26" s="45">
        <f t="shared" si="2"/>
        <v>0.23376124000000001</v>
      </c>
      <c r="G26" s="45">
        <f t="shared" si="2"/>
        <v>0.27216638999999998</v>
      </c>
      <c r="H26" s="45">
        <f t="shared" si="2"/>
        <v>0.2003617</v>
      </c>
    </row>
    <row r="27" spans="1:8" ht="17.25" customHeight="1" x14ac:dyDescent="0.4">
      <c r="B27" s="143" t="s">
        <v>34</v>
      </c>
      <c r="C27" s="42" t="s">
        <v>35</v>
      </c>
      <c r="D27" s="45">
        <f>ROUND(D26*D15,8)</f>
        <v>2.858954E-2</v>
      </c>
      <c r="E27" s="45">
        <f t="shared" ref="E27:H27" si="3">ROUND(E26*E15,8)</f>
        <v>3.4306540000000003E-2</v>
      </c>
      <c r="F27" s="45">
        <f t="shared" si="3"/>
        <v>4.5247370000000002E-2</v>
      </c>
      <c r="G27" s="45">
        <f t="shared" si="3"/>
        <v>6.3335379999999997E-2</v>
      </c>
      <c r="H27" s="45">
        <f t="shared" si="3"/>
        <v>3.2681040000000001E-2</v>
      </c>
    </row>
    <row r="28" spans="1:8" ht="17.25" customHeight="1" x14ac:dyDescent="0.4">
      <c r="B28" s="143" t="s">
        <v>36</v>
      </c>
      <c r="C28" s="42" t="s">
        <v>37</v>
      </c>
      <c r="D28" s="45">
        <f>ROUND(D27*D16,8)</f>
        <v>1.128785E-2</v>
      </c>
      <c r="E28" s="45">
        <f t="shared" ref="E28:H28" si="4">ROUND(E27*E16,8)</f>
        <v>1.443562E-2</v>
      </c>
      <c r="F28" s="45">
        <f t="shared" si="4"/>
        <v>1.747313E-2</v>
      </c>
      <c r="G28" s="45">
        <f t="shared" si="4"/>
        <v>2.802404E-2</v>
      </c>
      <c r="H28" s="45">
        <f t="shared" si="4"/>
        <v>1.266453E-2</v>
      </c>
    </row>
    <row r="29" spans="1:8" ht="17.25" customHeight="1" x14ac:dyDescent="0.4">
      <c r="B29" s="143" t="s">
        <v>38</v>
      </c>
      <c r="C29" s="213" t="s">
        <v>203</v>
      </c>
      <c r="D29" s="45">
        <f>ROUND(D28*D16/(1-D16),8)</f>
        <v>7.3643399999999996E-3</v>
      </c>
      <c r="E29" s="45">
        <f t="shared" ref="E29:H29" si="5">ROUND(E28*E16/(1-E16),8)</f>
        <v>1.048704E-2</v>
      </c>
      <c r="F29" s="45">
        <f t="shared" si="5"/>
        <v>1.099257E-2</v>
      </c>
      <c r="G29" s="45">
        <f t="shared" si="5"/>
        <v>2.2240639999999999E-2</v>
      </c>
      <c r="H29" s="45">
        <f t="shared" si="5"/>
        <v>8.0128999999999999E-3</v>
      </c>
    </row>
    <row r="30" spans="1:8" ht="15" customHeight="1" x14ac:dyDescent="0.4">
      <c r="C30" s="40" t="s">
        <v>104</v>
      </c>
      <c r="D30" s="148">
        <f>SUM(D25:D29)</f>
        <v>1</v>
      </c>
      <c r="E30" s="148">
        <f t="shared" ref="E30:H30" si="6">SUM(E25:E29)</f>
        <v>1</v>
      </c>
      <c r="F30" s="148">
        <f t="shared" si="6"/>
        <v>1</v>
      </c>
      <c r="G30" s="148">
        <f t="shared" si="6"/>
        <v>1</v>
      </c>
      <c r="H30" s="148">
        <f t="shared" si="6"/>
        <v>1</v>
      </c>
    </row>
    <row r="31" spans="1:8" ht="15" customHeight="1" x14ac:dyDescent="0.4">
      <c r="C31" s="40"/>
      <c r="D31" s="43"/>
      <c r="E31" s="43"/>
      <c r="F31" s="43"/>
      <c r="G31" s="43"/>
      <c r="H31" s="43"/>
    </row>
    <row r="32" spans="1:8" ht="15" customHeight="1" x14ac:dyDescent="0.4">
      <c r="C32" s="40"/>
      <c r="D32" s="43"/>
      <c r="E32" s="43"/>
      <c r="F32" s="43"/>
      <c r="G32" s="43"/>
      <c r="H32" s="43"/>
    </row>
    <row r="33" spans="1:8" ht="15" customHeight="1" x14ac:dyDescent="0.4">
      <c r="C33" s="40"/>
      <c r="D33" s="43"/>
      <c r="E33" s="43"/>
      <c r="F33" s="43"/>
      <c r="G33" s="43"/>
      <c r="H33" s="43"/>
    </row>
    <row r="34" spans="1:8" ht="15" customHeight="1" x14ac:dyDescent="0.4">
      <c r="C34" s="40"/>
      <c r="D34" s="43"/>
      <c r="E34" s="43"/>
      <c r="F34" s="43"/>
      <c r="G34" s="43"/>
      <c r="H34" s="43"/>
    </row>
    <row r="35" spans="1:8" ht="15" customHeight="1" x14ac:dyDescent="0.4">
      <c r="C35" s="40"/>
      <c r="D35" s="43"/>
      <c r="E35" s="43"/>
      <c r="F35" s="43"/>
      <c r="G35" s="43"/>
      <c r="H35" s="43"/>
    </row>
    <row r="36" spans="1:8" ht="15" customHeight="1" x14ac:dyDescent="0.4">
      <c r="A36" s="149" t="s">
        <v>42</v>
      </c>
      <c r="B36" s="46" t="s">
        <v>105</v>
      </c>
      <c r="D36" s="34"/>
      <c r="E36" s="34"/>
      <c r="F36" s="34"/>
      <c r="G36" s="34"/>
      <c r="H36" s="34"/>
    </row>
    <row r="37" spans="1:8" ht="15" customHeight="1" x14ac:dyDescent="0.4">
      <c r="A37" s="34"/>
      <c r="B37" s="46"/>
      <c r="C37" s="34"/>
      <c r="D37" s="34"/>
      <c r="E37" s="34"/>
      <c r="F37" s="34"/>
      <c r="G37" s="34"/>
      <c r="H37" s="34"/>
    </row>
    <row r="38" spans="1:8" ht="15" customHeight="1" x14ac:dyDescent="0.4">
      <c r="A38" s="34"/>
      <c r="B38" s="138" t="s">
        <v>188</v>
      </c>
      <c r="C38" s="34"/>
      <c r="D38" s="34"/>
      <c r="E38" s="34"/>
      <c r="F38" s="34"/>
      <c r="G38" s="34"/>
      <c r="H38" s="34"/>
    </row>
    <row r="39" spans="1:8" ht="15" customHeight="1" x14ac:dyDescent="0.4">
      <c r="A39" s="34"/>
      <c r="B39" s="103"/>
      <c r="C39" s="34"/>
      <c r="D39" s="34"/>
      <c r="E39" s="34"/>
      <c r="F39" s="34"/>
      <c r="G39" s="34"/>
      <c r="H39" s="34"/>
    </row>
    <row r="40" spans="1:8" ht="15" customHeight="1" x14ac:dyDescent="0.4">
      <c r="A40" s="34"/>
      <c r="B40" s="34"/>
      <c r="C40" s="34"/>
      <c r="D40" s="34"/>
      <c r="E40" s="34"/>
      <c r="F40" s="34"/>
      <c r="G40" s="34"/>
      <c r="H40" s="34"/>
    </row>
    <row r="41" spans="1:8" ht="15" customHeight="1" x14ac:dyDescent="0.4">
      <c r="A41" s="34"/>
      <c r="B41" s="34"/>
      <c r="C41" s="34"/>
      <c r="D41" s="34"/>
      <c r="E41" s="34"/>
      <c r="F41" s="34"/>
      <c r="G41" s="34"/>
      <c r="H41" s="34"/>
    </row>
    <row r="42" spans="1:8" ht="15" customHeight="1" x14ac:dyDescent="0.4">
      <c r="A42" s="34"/>
      <c r="B42" s="34"/>
      <c r="C42" s="34"/>
      <c r="D42" s="34"/>
      <c r="E42" s="34"/>
      <c r="F42" s="34"/>
      <c r="G42" s="34"/>
      <c r="H42" s="34"/>
    </row>
    <row r="43" spans="1:8" ht="15" customHeight="1" x14ac:dyDescent="0.4">
      <c r="A43" s="34"/>
      <c r="B43" s="34"/>
      <c r="C43" s="34"/>
      <c r="D43" s="34"/>
      <c r="E43" s="34"/>
      <c r="F43" s="34"/>
      <c r="G43" s="34"/>
      <c r="H43" s="34"/>
    </row>
    <row r="44" spans="1:8" ht="15" customHeight="1" x14ac:dyDescent="0.4">
      <c r="A44" s="34"/>
      <c r="B44" s="34"/>
      <c r="C44" s="34"/>
      <c r="D44" s="34"/>
      <c r="E44" s="34"/>
      <c r="F44" s="34"/>
      <c r="G44" s="34"/>
      <c r="H44" s="34"/>
    </row>
    <row r="45" spans="1:8" ht="15" customHeight="1" x14ac:dyDescent="0.4">
      <c r="A45" s="34"/>
      <c r="B45" s="34"/>
      <c r="C45" s="34"/>
      <c r="D45" s="34"/>
      <c r="E45" s="34"/>
      <c r="F45" s="34"/>
      <c r="G45" s="34"/>
      <c r="H45" s="34"/>
    </row>
    <row r="46" spans="1:8" ht="15" customHeight="1" x14ac:dyDescent="0.4">
      <c r="A46" s="34"/>
      <c r="B46" s="34"/>
      <c r="C46" s="34"/>
      <c r="D46" s="34"/>
      <c r="E46" s="34"/>
      <c r="F46" s="34"/>
      <c r="G46" s="34"/>
      <c r="H46" s="34"/>
    </row>
    <row r="47" spans="1:8" ht="15" customHeight="1" x14ac:dyDescent="0.4">
      <c r="A47" s="34"/>
      <c r="B47" s="34"/>
      <c r="C47" s="34"/>
      <c r="D47" s="34"/>
      <c r="E47" s="34"/>
      <c r="F47" s="34"/>
      <c r="G47" s="34"/>
      <c r="H47" s="34"/>
    </row>
    <row r="48" spans="1:8" ht="15" customHeight="1" x14ac:dyDescent="0.4">
      <c r="A48" s="34"/>
      <c r="B48" s="34"/>
      <c r="C48" s="34"/>
      <c r="D48" s="34"/>
      <c r="E48" s="34"/>
      <c r="F48" s="34"/>
      <c r="G48" s="34"/>
      <c r="H48" s="34"/>
    </row>
    <row r="49" spans="1:8" ht="15" customHeight="1" x14ac:dyDescent="0.4">
      <c r="A49" s="34"/>
      <c r="B49" s="34"/>
      <c r="C49" s="34"/>
      <c r="D49" s="34"/>
      <c r="E49" s="34"/>
      <c r="F49" s="34"/>
      <c r="G49" s="34"/>
      <c r="H49" s="34"/>
    </row>
    <row r="50" spans="1:8" ht="15" customHeight="1" x14ac:dyDescent="0.4">
      <c r="A50" s="34"/>
      <c r="B50" s="34"/>
      <c r="C50" s="34"/>
      <c r="D50" s="34"/>
      <c r="E50" s="34"/>
      <c r="F50" s="34"/>
      <c r="G50" s="34"/>
      <c r="H50" s="34"/>
    </row>
    <row r="51" spans="1:8" ht="15" customHeight="1" x14ac:dyDescent="0.4">
      <c r="A51" s="34"/>
      <c r="B51" s="34"/>
      <c r="C51" s="34"/>
      <c r="D51" s="34"/>
      <c r="E51" s="34"/>
      <c r="F51" s="34"/>
      <c r="G51" s="34"/>
      <c r="H51" s="34"/>
    </row>
    <row r="52" spans="1:8" ht="15" customHeight="1" x14ac:dyDescent="0.4">
      <c r="A52" s="34"/>
      <c r="B52" s="34"/>
      <c r="C52" s="34"/>
      <c r="D52" s="34"/>
      <c r="E52" s="34"/>
      <c r="F52" s="34"/>
      <c r="G52" s="34"/>
      <c r="H52" s="34"/>
    </row>
    <row r="53" spans="1:8" ht="15" customHeight="1" x14ac:dyDescent="0.4">
      <c r="A53" s="34"/>
      <c r="B53" s="34"/>
      <c r="C53" s="34"/>
      <c r="D53" s="34"/>
      <c r="E53" s="34"/>
      <c r="F53" s="34"/>
      <c r="G53" s="34"/>
      <c r="H53" s="34"/>
    </row>
    <row r="54" spans="1:8" ht="15" customHeight="1" x14ac:dyDescent="0.4">
      <c r="A54" s="34"/>
      <c r="B54" s="34"/>
      <c r="C54" s="34"/>
      <c r="D54" s="34"/>
      <c r="E54" s="34"/>
      <c r="F54" s="34"/>
      <c r="G54" s="34"/>
      <c r="H54" s="34"/>
    </row>
    <row r="55" spans="1:8" ht="15" customHeight="1" x14ac:dyDescent="0.4">
      <c r="A55" s="34"/>
      <c r="B55" s="34"/>
      <c r="C55" s="34"/>
      <c r="D55" s="34"/>
      <c r="E55" s="34"/>
      <c r="F55" s="34"/>
      <c r="G55" s="34"/>
      <c r="H55" s="34"/>
    </row>
    <row r="56" spans="1:8" ht="15" customHeight="1" x14ac:dyDescent="0.4">
      <c r="A56" s="34"/>
      <c r="B56" s="34"/>
      <c r="C56" s="34"/>
      <c r="D56" s="34"/>
      <c r="E56" s="34"/>
      <c r="F56" s="34"/>
      <c r="G56" s="34"/>
      <c r="H56" s="34"/>
    </row>
    <row r="57" spans="1:8" ht="15" customHeight="1" x14ac:dyDescent="0.4">
      <c r="A57" s="34"/>
      <c r="B57" s="34"/>
      <c r="C57" s="34"/>
      <c r="D57" s="34"/>
      <c r="E57" s="34"/>
      <c r="F57" s="34"/>
      <c r="G57" s="34"/>
      <c r="H57" s="34"/>
    </row>
    <row r="58" spans="1:8" ht="15" customHeight="1" x14ac:dyDescent="0.4">
      <c r="A58" s="34"/>
      <c r="B58" s="34"/>
      <c r="C58" s="34"/>
      <c r="D58" s="34"/>
      <c r="E58" s="34"/>
      <c r="F58" s="34"/>
      <c r="G58" s="34"/>
      <c r="H58" s="34"/>
    </row>
    <row r="59" spans="1:8" ht="15" customHeight="1" x14ac:dyDescent="0.4">
      <c r="A59" s="34"/>
      <c r="B59" s="34"/>
      <c r="C59" s="34"/>
      <c r="D59" s="34"/>
      <c r="E59" s="34"/>
      <c r="F59" s="34"/>
      <c r="G59" s="34"/>
      <c r="H59" s="34"/>
    </row>
    <row r="60" spans="1:8" ht="15" customHeight="1" x14ac:dyDescent="0.4">
      <c r="A60" s="34"/>
      <c r="B60" s="34"/>
      <c r="C60" s="34"/>
      <c r="D60" s="34"/>
      <c r="E60" s="34"/>
      <c r="F60" s="34"/>
      <c r="G60" s="34"/>
      <c r="H60" s="34"/>
    </row>
    <row r="61" spans="1:8" ht="15" customHeight="1" x14ac:dyDescent="0.4">
      <c r="A61" s="34"/>
      <c r="B61" s="34"/>
      <c r="C61" s="34"/>
      <c r="D61" s="34"/>
      <c r="E61" s="34"/>
      <c r="F61" s="34"/>
      <c r="G61" s="34"/>
      <c r="H61" s="34"/>
    </row>
    <row r="62" spans="1:8" ht="15" customHeight="1" x14ac:dyDescent="0.4">
      <c r="A62" s="34"/>
      <c r="B62" s="34"/>
      <c r="C62" s="34"/>
      <c r="D62" s="34"/>
      <c r="E62" s="34"/>
      <c r="F62" s="34"/>
      <c r="G62" s="34"/>
      <c r="H62" s="34"/>
    </row>
    <row r="63" spans="1:8" ht="15" customHeight="1" x14ac:dyDescent="0.4">
      <c r="A63" s="34"/>
      <c r="B63" s="34"/>
      <c r="C63" s="34"/>
      <c r="D63" s="34"/>
      <c r="E63" s="34"/>
      <c r="F63" s="34"/>
      <c r="G63" s="34"/>
      <c r="H63" s="34"/>
    </row>
    <row r="64" spans="1:8" ht="15" customHeight="1" x14ac:dyDescent="0.4">
      <c r="A64" s="34"/>
      <c r="B64" s="34"/>
      <c r="C64" s="34"/>
      <c r="D64" s="34"/>
      <c r="E64" s="34"/>
      <c r="F64" s="34"/>
      <c r="G64" s="34"/>
      <c r="H64" s="34"/>
    </row>
    <row r="65" spans="1:8" ht="15" customHeight="1" x14ac:dyDescent="0.4">
      <c r="A65" s="34"/>
      <c r="B65" s="34"/>
      <c r="C65" s="34"/>
      <c r="D65" s="34"/>
      <c r="E65" s="34"/>
      <c r="F65" s="34"/>
      <c r="G65" s="34"/>
      <c r="H65" s="34"/>
    </row>
    <row r="66" spans="1:8" ht="15" customHeight="1" x14ac:dyDescent="0.4">
      <c r="A66" s="34"/>
      <c r="B66" s="34"/>
      <c r="C66" s="34"/>
      <c r="D66" s="34"/>
      <c r="E66" s="34"/>
      <c r="F66" s="34"/>
      <c r="G66" s="34"/>
      <c r="H66" s="34"/>
    </row>
    <row r="67" spans="1:8" ht="15" customHeight="1" x14ac:dyDescent="0.4">
      <c r="A67" s="34"/>
      <c r="B67" s="34"/>
      <c r="C67" s="34"/>
      <c r="D67" s="34"/>
      <c r="E67" s="34"/>
      <c r="F67" s="34"/>
      <c r="G67" s="34"/>
      <c r="H67" s="34"/>
    </row>
    <row r="68" spans="1:8" ht="15" customHeight="1" x14ac:dyDescent="0.4">
      <c r="A68" s="34"/>
      <c r="B68" s="34"/>
      <c r="C68" s="34"/>
      <c r="D68" s="34"/>
      <c r="E68" s="34"/>
      <c r="F68" s="34"/>
      <c r="G68" s="34"/>
      <c r="H68" s="34"/>
    </row>
    <row r="69" spans="1:8" ht="15" customHeight="1" x14ac:dyDescent="0.4">
      <c r="A69" s="34"/>
      <c r="B69" s="34"/>
      <c r="C69" s="34"/>
      <c r="D69" s="34"/>
      <c r="E69" s="34"/>
      <c r="F69" s="34"/>
      <c r="G69" s="34"/>
      <c r="H69" s="34"/>
    </row>
    <row r="70" spans="1:8" ht="15" customHeight="1" x14ac:dyDescent="0.4">
      <c r="A70" s="34"/>
      <c r="B70" s="34"/>
      <c r="C70" s="34"/>
      <c r="D70" s="34"/>
      <c r="E70" s="34"/>
      <c r="F70" s="34"/>
      <c r="G70" s="34"/>
      <c r="H70" s="34"/>
    </row>
    <row r="71" spans="1:8" ht="15" customHeight="1" x14ac:dyDescent="0.4">
      <c r="A71" s="34"/>
      <c r="B71" s="34"/>
      <c r="C71" s="34"/>
      <c r="D71" s="34"/>
      <c r="E71" s="34"/>
      <c r="F71" s="34"/>
      <c r="G71" s="34"/>
      <c r="H71" s="34"/>
    </row>
    <row r="72" spans="1:8" ht="15" customHeight="1" x14ac:dyDescent="0.4">
      <c r="A72" s="34"/>
      <c r="B72" s="34"/>
      <c r="C72" s="34"/>
      <c r="D72" s="34"/>
      <c r="E72" s="34"/>
      <c r="F72" s="34"/>
      <c r="G72" s="34"/>
      <c r="H72" s="34"/>
    </row>
    <row r="73" spans="1:8" ht="15" customHeight="1" x14ac:dyDescent="0.4">
      <c r="A73" s="34"/>
      <c r="B73" s="34"/>
      <c r="C73" s="34"/>
      <c r="D73" s="34"/>
      <c r="E73" s="34"/>
      <c r="F73" s="34"/>
      <c r="G73" s="34"/>
      <c r="H73" s="34"/>
    </row>
    <row r="74" spans="1:8" ht="15" customHeight="1" x14ac:dyDescent="0.4">
      <c r="A74" s="34"/>
      <c r="B74" s="34"/>
      <c r="C74" s="34"/>
      <c r="D74" s="34"/>
      <c r="E74" s="34"/>
      <c r="F74" s="34"/>
      <c r="G74" s="34"/>
      <c r="H74" s="34"/>
    </row>
    <row r="75" spans="1:8" ht="15" customHeight="1" x14ac:dyDescent="0.4">
      <c r="A75" s="34"/>
      <c r="B75" s="34"/>
      <c r="C75" s="34"/>
      <c r="D75" s="34"/>
      <c r="E75" s="34"/>
      <c r="F75" s="34"/>
      <c r="G75" s="34"/>
      <c r="H75" s="34"/>
    </row>
    <row r="76" spans="1:8" ht="15" customHeight="1" x14ac:dyDescent="0.4">
      <c r="A76" s="34"/>
      <c r="B76" s="34"/>
      <c r="C76" s="34"/>
      <c r="D76" s="34"/>
      <c r="E76" s="34"/>
      <c r="F76" s="34"/>
      <c r="G76" s="34"/>
      <c r="H76" s="34"/>
    </row>
    <row r="77" spans="1:8" ht="15" customHeight="1" x14ac:dyDescent="0.4">
      <c r="A77" s="34"/>
      <c r="B77" s="34"/>
      <c r="C77" s="34"/>
      <c r="D77" s="34"/>
      <c r="E77" s="34"/>
      <c r="F77" s="34"/>
      <c r="G77" s="34"/>
      <c r="H77" s="34"/>
    </row>
    <row r="78" spans="1:8" ht="15" customHeight="1" x14ac:dyDescent="0.4">
      <c r="A78" s="34"/>
      <c r="B78" s="34"/>
      <c r="C78" s="34"/>
      <c r="D78" s="34"/>
      <c r="E78" s="34"/>
      <c r="F78" s="34"/>
      <c r="G78" s="34"/>
      <c r="H78" s="34"/>
    </row>
    <row r="79" spans="1:8" ht="15" customHeight="1" x14ac:dyDescent="0.4">
      <c r="A79" s="34"/>
      <c r="B79" s="34"/>
      <c r="C79" s="34"/>
      <c r="D79" s="34"/>
      <c r="E79" s="34"/>
      <c r="F79" s="34"/>
      <c r="G79" s="34"/>
      <c r="H79" s="34"/>
    </row>
    <row r="80" spans="1:8" ht="15" customHeight="1" x14ac:dyDescent="0.4">
      <c r="A80" s="34"/>
      <c r="B80" s="34"/>
      <c r="C80" s="34"/>
      <c r="D80" s="34"/>
      <c r="E80" s="34"/>
      <c r="F80" s="34"/>
      <c r="G80" s="34"/>
      <c r="H80" s="34"/>
    </row>
    <row r="81" spans="1:8" ht="15" customHeight="1" x14ac:dyDescent="0.4">
      <c r="A81" s="34"/>
      <c r="B81" s="34"/>
      <c r="C81" s="34"/>
      <c r="D81" s="34"/>
      <c r="E81" s="34"/>
      <c r="F81" s="34"/>
      <c r="G81" s="34"/>
      <c r="H81" s="34"/>
    </row>
    <row r="82" spans="1:8" ht="15" customHeight="1" x14ac:dyDescent="0.4">
      <c r="A82" s="34"/>
      <c r="B82" s="34"/>
      <c r="C82" s="34"/>
      <c r="D82" s="34"/>
      <c r="E82" s="34"/>
      <c r="F82" s="34"/>
      <c r="G82" s="34"/>
      <c r="H82" s="34"/>
    </row>
    <row r="83" spans="1:8" ht="15" customHeight="1" x14ac:dyDescent="0.4">
      <c r="A83" s="34"/>
      <c r="B83" s="34"/>
      <c r="C83" s="34"/>
      <c r="D83" s="34"/>
      <c r="E83" s="34"/>
      <c r="F83" s="34"/>
      <c r="G83" s="34"/>
      <c r="H83" s="34"/>
    </row>
    <row r="84" spans="1:8" ht="15" customHeight="1" x14ac:dyDescent="0.4">
      <c r="A84" s="34"/>
      <c r="B84" s="34"/>
      <c r="C84" s="34"/>
      <c r="D84" s="34"/>
      <c r="E84" s="34"/>
      <c r="F84" s="34"/>
      <c r="G84" s="34"/>
      <c r="H84" s="34"/>
    </row>
    <row r="85" spans="1:8" ht="15" customHeight="1" x14ac:dyDescent="0.4">
      <c r="A85" s="34"/>
      <c r="B85" s="34"/>
      <c r="C85" s="34"/>
      <c r="D85" s="34"/>
      <c r="E85" s="34"/>
      <c r="F85" s="34"/>
      <c r="G85" s="34"/>
      <c r="H85" s="34"/>
    </row>
    <row r="86" spans="1:8" ht="15" customHeight="1" x14ac:dyDescent="0.4">
      <c r="A86" s="34"/>
      <c r="B86" s="34"/>
      <c r="C86" s="34"/>
      <c r="D86" s="34"/>
      <c r="E86" s="34"/>
      <c r="F86" s="34"/>
      <c r="G86" s="34"/>
      <c r="H86" s="34"/>
    </row>
    <row r="87" spans="1:8" ht="15" customHeight="1" x14ac:dyDescent="0.4">
      <c r="A87" s="34"/>
      <c r="B87" s="34"/>
      <c r="C87" s="34"/>
      <c r="D87" s="34"/>
      <c r="E87" s="34"/>
      <c r="F87" s="34"/>
      <c r="G87" s="34"/>
      <c r="H87" s="34"/>
    </row>
    <row r="88" spans="1:8" ht="15" customHeight="1" x14ac:dyDescent="0.4">
      <c r="A88" s="34"/>
      <c r="B88" s="34"/>
      <c r="C88" s="34"/>
      <c r="D88" s="34"/>
      <c r="E88" s="34"/>
      <c r="F88" s="34"/>
      <c r="G88" s="34"/>
      <c r="H88" s="34"/>
    </row>
    <row r="89" spans="1:8" ht="15" customHeight="1" x14ac:dyDescent="0.4">
      <c r="A89" s="34"/>
      <c r="B89" s="34"/>
      <c r="C89" s="34"/>
      <c r="D89" s="34"/>
      <c r="E89" s="34"/>
      <c r="F89" s="34"/>
      <c r="G89" s="34"/>
      <c r="H89" s="34"/>
    </row>
    <row r="90" spans="1:8" ht="15" customHeight="1" x14ac:dyDescent="0.4">
      <c r="A90" s="34"/>
      <c r="B90" s="34"/>
      <c r="C90" s="34"/>
      <c r="D90" s="34"/>
      <c r="E90" s="34"/>
      <c r="F90" s="34"/>
      <c r="G90" s="34"/>
      <c r="H90" s="34"/>
    </row>
    <row r="91" spans="1:8" ht="15" customHeight="1" x14ac:dyDescent="0.4">
      <c r="A91" s="34"/>
      <c r="B91" s="34"/>
      <c r="C91" s="34"/>
      <c r="D91" s="34"/>
      <c r="E91" s="34"/>
      <c r="F91" s="34"/>
      <c r="G91" s="34"/>
      <c r="H91" s="34"/>
    </row>
    <row r="92" spans="1:8" ht="15" customHeight="1" x14ac:dyDescent="0.4">
      <c r="A92" s="34"/>
      <c r="B92" s="34"/>
      <c r="C92" s="34"/>
      <c r="D92" s="34"/>
      <c r="E92" s="34"/>
      <c r="F92" s="34"/>
      <c r="G92" s="34"/>
      <c r="H92" s="34"/>
    </row>
    <row r="93" spans="1:8" ht="15" customHeight="1" x14ac:dyDescent="0.4">
      <c r="A93" s="34"/>
      <c r="B93" s="34"/>
      <c r="C93" s="34"/>
      <c r="D93" s="34"/>
      <c r="E93" s="34"/>
      <c r="F93" s="34"/>
      <c r="G93" s="34"/>
      <c r="H93" s="34"/>
    </row>
    <row r="94" spans="1:8" ht="15" customHeight="1" x14ac:dyDescent="0.4">
      <c r="A94" s="34"/>
      <c r="B94" s="34"/>
      <c r="C94" s="34"/>
      <c r="D94" s="34"/>
      <c r="E94" s="34"/>
      <c r="F94" s="34"/>
      <c r="G94" s="34"/>
      <c r="H94" s="34"/>
    </row>
    <row r="95" spans="1:8" ht="15" customHeight="1" x14ac:dyDescent="0.4">
      <c r="A95" s="34"/>
      <c r="B95" s="34"/>
      <c r="C95" s="34"/>
      <c r="D95" s="34"/>
      <c r="E95" s="34"/>
      <c r="F95" s="34"/>
      <c r="G95" s="34"/>
      <c r="H95" s="34"/>
    </row>
    <row r="96" spans="1:8" ht="15" customHeight="1" x14ac:dyDescent="0.4">
      <c r="A96" s="34"/>
      <c r="B96" s="34"/>
      <c r="C96" s="34"/>
      <c r="D96" s="34"/>
      <c r="E96" s="34"/>
      <c r="F96" s="34"/>
      <c r="G96" s="34"/>
      <c r="H96" s="34"/>
    </row>
    <row r="97" spans="1:8" ht="15" customHeight="1" x14ac:dyDescent="0.4">
      <c r="A97" s="34"/>
      <c r="B97" s="34"/>
      <c r="C97" s="34"/>
      <c r="D97" s="34"/>
      <c r="E97" s="34"/>
      <c r="F97" s="34"/>
      <c r="G97" s="34"/>
      <c r="H97" s="34"/>
    </row>
    <row r="98" spans="1:8" ht="15" customHeight="1" x14ac:dyDescent="0.4">
      <c r="A98" s="34"/>
      <c r="B98" s="34"/>
      <c r="C98" s="34"/>
      <c r="D98" s="34"/>
      <c r="E98" s="34"/>
      <c r="F98" s="34"/>
      <c r="G98" s="34"/>
      <c r="H98" s="34"/>
    </row>
    <row r="99" spans="1:8" ht="15" customHeight="1" x14ac:dyDescent="0.4">
      <c r="A99" s="34"/>
      <c r="B99" s="34"/>
      <c r="C99" s="34"/>
      <c r="D99" s="34"/>
      <c r="E99" s="34"/>
      <c r="F99" s="34"/>
      <c r="G99" s="34"/>
      <c r="H99" s="34"/>
    </row>
    <row r="100" spans="1:8" ht="15" customHeight="1" x14ac:dyDescent="0.4">
      <c r="A100" s="34"/>
      <c r="B100" s="34"/>
      <c r="C100" s="34"/>
      <c r="D100" s="34"/>
      <c r="E100" s="34"/>
      <c r="F100" s="34"/>
      <c r="G100" s="34"/>
      <c r="H100" s="34"/>
    </row>
    <row r="101" spans="1:8" ht="15" customHeight="1" x14ac:dyDescent="0.4">
      <c r="A101" s="34"/>
      <c r="B101" s="34"/>
      <c r="C101" s="34"/>
      <c r="D101" s="34"/>
      <c r="E101" s="34"/>
      <c r="F101" s="34"/>
      <c r="G101" s="34"/>
      <c r="H101" s="34"/>
    </row>
    <row r="102" spans="1:8" ht="15" customHeight="1" x14ac:dyDescent="0.4">
      <c r="A102" s="34"/>
      <c r="B102" s="34"/>
      <c r="C102" s="34"/>
      <c r="D102" s="34"/>
      <c r="E102" s="34"/>
      <c r="F102" s="34"/>
      <c r="G102" s="34"/>
      <c r="H102" s="34"/>
    </row>
    <row r="103" spans="1:8" ht="15" customHeight="1" x14ac:dyDescent="0.4">
      <c r="A103" s="34"/>
      <c r="B103" s="34"/>
      <c r="C103" s="34"/>
      <c r="D103" s="34"/>
      <c r="E103" s="34"/>
      <c r="F103" s="34"/>
      <c r="G103" s="34"/>
      <c r="H103" s="34"/>
    </row>
    <row r="104" spans="1:8" ht="15" customHeight="1" x14ac:dyDescent="0.4">
      <c r="A104" s="34"/>
      <c r="B104" s="34"/>
      <c r="C104" s="34"/>
      <c r="D104" s="34"/>
      <c r="E104" s="34"/>
      <c r="F104" s="34"/>
      <c r="G104" s="34"/>
      <c r="H104" s="34"/>
    </row>
    <row r="105" spans="1:8" ht="15" customHeight="1" x14ac:dyDescent="0.4">
      <c r="A105" s="34"/>
      <c r="B105" s="34"/>
      <c r="C105" s="34"/>
      <c r="D105" s="34"/>
      <c r="E105" s="34"/>
      <c r="F105" s="34"/>
      <c r="G105" s="34"/>
      <c r="H105" s="34"/>
    </row>
    <row r="106" spans="1:8" ht="15" customHeight="1" x14ac:dyDescent="0.4">
      <c r="A106" s="34"/>
      <c r="B106" s="34"/>
      <c r="C106" s="34"/>
      <c r="D106" s="34"/>
      <c r="E106" s="34"/>
      <c r="F106" s="34"/>
      <c r="G106" s="34"/>
      <c r="H106" s="34"/>
    </row>
    <row r="107" spans="1:8" ht="15" customHeight="1" x14ac:dyDescent="0.4">
      <c r="A107" s="34"/>
      <c r="B107" s="34"/>
      <c r="C107" s="34"/>
      <c r="D107" s="34"/>
      <c r="E107" s="34"/>
      <c r="F107" s="34"/>
      <c r="G107" s="34"/>
      <c r="H107" s="34"/>
    </row>
    <row r="108" spans="1:8" ht="15" customHeight="1" x14ac:dyDescent="0.4">
      <c r="A108" s="34"/>
      <c r="B108" s="34"/>
      <c r="C108" s="34"/>
      <c r="D108" s="34"/>
      <c r="E108" s="34"/>
      <c r="F108" s="34"/>
      <c r="G108" s="34"/>
      <c r="H108" s="34"/>
    </row>
    <row r="109" spans="1:8" ht="15" customHeight="1" x14ac:dyDescent="0.4">
      <c r="A109" s="34"/>
      <c r="B109" s="34"/>
      <c r="C109" s="34"/>
      <c r="D109" s="34"/>
      <c r="E109" s="34"/>
      <c r="F109" s="34"/>
      <c r="G109" s="34"/>
      <c r="H109" s="34"/>
    </row>
    <row r="110" spans="1:8" ht="15" customHeight="1" x14ac:dyDescent="0.4">
      <c r="A110" s="34"/>
      <c r="B110" s="34"/>
      <c r="C110" s="34"/>
      <c r="D110" s="34"/>
      <c r="E110" s="34"/>
      <c r="F110" s="34"/>
      <c r="G110" s="34"/>
      <c r="H110" s="34"/>
    </row>
  </sheetData>
  <phoneticPr fontId="0" type="noConversion"/>
  <hyperlinks>
    <hyperlink ref="J2" location="'User Notes'!A1" display="User Notes" xr:uid="{00000000-0004-0000-0C00-000000000000}"/>
  </hyperlinks>
  <printOptions horizontalCentered="1"/>
  <pageMargins left="0.7" right="0.7" top="1" bottom="0.75" header="0.5" footer="0.5"/>
  <pageSetup firstPageNumber="0" orientation="portrait" useFirstPageNumber="1" horizontalDpi="90" verticalDpi="90" r:id="rId1"/>
  <headerFooter>
    <oddHeader>&amp;LINSURANCE SERVICES OFFICE, INC.</oddHeader>
    <oddFooter>&amp;C&amp;CMaryland&amp;L&amp;L© Insurance Services Office, Inc., 2020&amp;R&amp;RCA-2020-IALL1           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CB00C863CB8C1547902AA8E1AACFBF68" ma:contentTypeVersion="46" ma:contentTypeDescription="Circular Documents Content Type" ma:contentTypeScope="" ma:versionID="fcc3dd948aefa4e6bfde424cf2d7a1d5">
  <xsd:schema xmlns:xsd="http://www.w3.org/2001/XMLSchema" xmlns:xs="http://www.w3.org/2001/XMLSchema" xmlns:p="http://schemas.microsoft.com/office/2006/metadata/properties" xmlns:ns1="http://schemas.microsoft.com/sharepoint/v3" xmlns:ns2="284cf17f-426a-42b5-8b6d-39684653dd2f" xmlns:ns3="4830ab8b-2c16-4c38-8be0-15edbacd12d1" targetNamespace="http://schemas.microsoft.com/office/2006/metadata/properties" ma:root="true" ma:fieldsID="956b102323a6b269c9c17e1ee8baf87e" ns1:_="" ns2:_="" ns3:_="">
    <xsd:import namespace="http://schemas.microsoft.com/sharepoint/v3"/>
    <xsd:import namespace="284cf17f-426a-42b5-8b6d-39684653dd2f"/>
    <xsd:import namespace="4830ab8b-2c16-4c38-8be0-15edbacd12d1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ActionTopic" minOccurs="0"/>
                <xsd:element ref="ns2:AdditionalCircularNumbers" minOccurs="0"/>
                <xsd:element ref="ns2:ApplicableLOBs" minOccurs="0"/>
                <xsd:element ref="ns2:CircId" minOccurs="0"/>
                <xsd:element ref="ns2:CircularDate" minOccurs="0"/>
                <xsd:element ref="ns2:CircularNumber" minOccurs="0"/>
                <xsd:element ref="ns2:CircularStatus" minOccurs="0"/>
                <xsd:element ref="ns2:CircularType" minOccurs="0"/>
                <xsd:element ref="ns2:CircularTitle" minOccurs="0"/>
                <xsd:element ref="ns2:CircularTitleDoc" minOccurs="0"/>
                <xsd:element ref="ns2:CorrectionCirculars" minOccurs="0"/>
                <xsd:element ref="ns2:Filings" minOccurs="0"/>
                <xsd:element ref="ns2:KeyMessage" minOccurs="0"/>
                <xsd:element ref="ns2:LOB" minOccurs="0"/>
                <xsd:element ref="ns2:NumberOfPages" minOccurs="0"/>
                <xsd:element ref="ns2:PDFSignOffNotification" minOccurs="0"/>
                <xsd:element ref="ns2:PSDPDFSignoff" minOccurs="0"/>
                <xsd:element ref="ns2:ServiceModule" minOccurs="0"/>
                <xsd:element ref="ns2:KeyMessageDoc" minOccurs="0"/>
                <xsd:element ref="ns1:DocumentSetDescription" minOccurs="0"/>
                <xsd:element ref="ns2:CircularUpdate" minOccurs="0"/>
                <xsd:element ref="ns2:Master" minOccurs="0"/>
                <xsd:element ref="ns2:ServiceModuleString" minOccurs="0"/>
                <xsd:element ref="ns2:IsStatusChanging" minOccurs="0"/>
                <xsd:element ref="ns2:StatisticalService" minOccurs="0"/>
                <xsd:element ref="ns2:AuthorId" minOccurs="0"/>
                <xsd:element ref="ns2:AuthorName" minOccurs="0"/>
                <xsd:element ref="ns3:CircularNote" minOccurs="0"/>
                <xsd:element ref="ns2:SPSequence" minOccurs="0"/>
                <xsd:element ref="ns2:SPPageSeque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cf17f-426a-42b5-8b6d-39684653dd2f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ocument 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lude With PDF" ma:default="1" ma:internalName="IncludeWithPDF" ma:readOnly="false">
      <xsd:simpleType>
        <xsd:restriction base="dms:Boolean"/>
      </xsd:simpleType>
    </xsd:element>
    <xsd:element name="AttachmentType" ma:index="11" nillable="true" ma:displayName="Attachment 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ActionTopic" ma:index="14" nillable="true" ma:displayName="ActionTopic" ma:list="{14b02f23-1d7f-4368-937c-56caf34a1238}" ma:internalName="ActionTopic" ma:showField="Title" ma:web="{284cf17f-426a-42b5-8b6d-39684653dd2f}">
      <xsd:simpleType>
        <xsd:restriction base="dms:Lookup"/>
      </xsd:simpleType>
    </xsd:element>
    <xsd:element name="AdditionalCircularNumbers" ma:index="15" nillable="true" ma:displayName="Additional Circular Numbers" ma:internalName="AdditionalCircularNumbers">
      <xsd:simpleType>
        <xsd:restriction base="dms:Text">
          <xsd:maxLength value="255"/>
        </xsd:restriction>
      </xsd:simpleType>
    </xsd:element>
    <xsd:element name="ApplicableLOBs" ma:index="16" nillable="true" ma:displayName="Applicable LOBs" ma:list="{4eafaab8-52d3-47dc-9443-159af0e4f616}" ma:internalName="ApplicableLOBs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ircId" ma:index="17" nillable="true" ma:displayName="CircId" ma:internalName="CircId">
      <xsd:simpleType>
        <xsd:restriction base="dms:Number"/>
      </xsd:simpleType>
    </xsd:element>
    <xsd:element name="CircularDate" ma:index="18" nillable="true" ma:displayName="Circular Date" ma:format="DateOnly" ma:internalName="CircularDate">
      <xsd:simpleType>
        <xsd:restriction base="dms:DateTime"/>
      </xsd:simpleType>
    </xsd:element>
    <xsd:element name="CircularNumber" ma:index="19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Status" ma:index="20" nillable="true" ma:displayName="Circular Status" ma:internalName="CircularStatus">
      <xsd:simpleType>
        <xsd:restriction base="dms:Text"/>
      </xsd:simpleType>
    </xsd:element>
    <xsd:element name="CircularType" ma:index="21" nillable="true" ma:displayName="Circular Type" ma:list="{fabd21a0-d9ce-425c-80ae-a7d52115f769}" ma:internalName="CircularType" ma:showField="Title" ma:web="{284cf17f-426a-42b5-8b6d-39684653dd2f}">
      <xsd:simpleType>
        <xsd:restriction base="dms:Lookup"/>
      </xsd:simpleType>
    </xsd:element>
    <xsd:element name="CircularTitle" ma:index="22" nillable="true" ma:displayName="CircularTitle" ma:internalName="CircularTitle">
      <xsd:simpleType>
        <xsd:restriction base="dms:Text"/>
      </xsd:simpleType>
    </xsd:element>
    <xsd:element name="CircularTitleDoc" ma:index="23" nillable="true" ma:displayName="CircularTitleDoc" ma:internalName="CircularTitleDoc">
      <xsd:simpleType>
        <xsd:restriction base="dms:Text">
          <xsd:maxLength value="255"/>
        </xsd:restriction>
      </xsd:simpleType>
    </xsd:element>
    <xsd:element name="CorrectionCirculars" ma:index="24" nillable="true" ma:displayName="Correction Circular(s)" ma:internalName="CorrectionCirculars">
      <xsd:simpleType>
        <xsd:restriction base="dms:Text"/>
      </xsd:simpleType>
    </xsd:element>
    <xsd:element name="Filings" ma:index="25" nillable="true" ma:displayName="Filings" ma:internalName="Filings">
      <xsd:simpleType>
        <xsd:restriction base="dms:Text"/>
      </xsd:simpleType>
    </xsd:element>
    <xsd:element name="KeyMessage" ma:index="26" nillable="true" ma:displayName="Key Message" ma:internalName="KeyMessage">
      <xsd:simpleType>
        <xsd:restriction base="dms:Text">
          <xsd:maxLength value="255"/>
        </xsd:restriction>
      </xsd:simpleType>
    </xsd:element>
    <xsd:element name="LOB" ma:index="27" nillable="true" ma:displayName="LOB" ma:list="{4eafaab8-52d3-47dc-9443-159af0e4f616}" ma:internalName="LOB" ma:showField="Title" ma:web="{284cf17f-426a-42b5-8b6d-39684653dd2f}">
      <xsd:simpleType>
        <xsd:restriction base="dms:Lookup"/>
      </xsd:simpleType>
    </xsd:element>
    <xsd:element name="NumberOfPages" ma:index="28" nillable="true" ma:displayName="NumberOfPages" ma:internalName="NumberOfPages">
      <xsd:simpleType>
        <xsd:restriction base="dms:Number"/>
      </xsd:simpleType>
    </xsd:element>
    <xsd:element name="PDFSignOffNotification" ma:index="29" nillable="true" ma:displayName="PDFSignOffNotification" ma:internalName="PDFSignOffNotification">
      <xsd:simpleType>
        <xsd:restriction base="dms:Boolean"/>
      </xsd:simpleType>
    </xsd:element>
    <xsd:element name="PSDPDFSignoff" ma:index="30" nillable="true" ma:displayName="PSDPDFSignoff" ma:default="1" ma:internalName="PSDPDFSignoff">
      <xsd:simpleType>
        <xsd:restriction base="dms:Boolean"/>
      </xsd:simpleType>
    </xsd:element>
    <xsd:element name="ServiceModule" ma:index="31" nillable="true" ma:displayName="ServiceModule" ma:list="{91259e81-6b98-4231-a6a9-1037f0f10dc1}" ma:internalName="ServiceModule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MessageDoc" ma:index="32" nillable="true" ma:displayName="KeyMessageDoc" ma:internalName="KeyMessageDoc">
      <xsd:simpleType>
        <xsd:restriction base="dms:Text">
          <xsd:maxLength value="255"/>
        </xsd:restriction>
      </xsd:simpleType>
    </xsd:element>
    <xsd:element name="CircularUpdate" ma:index="34" nillable="true" ma:displayName="CircularUpdate" ma:internalName="CircularUpdate">
      <xsd:simpleType>
        <xsd:restriction base="dms:Text">
          <xsd:maxLength value="255"/>
        </xsd:restriction>
      </xsd:simpleType>
    </xsd:element>
    <xsd:element name="Master" ma:index="35" nillable="true" ma:displayName="Master" ma:list="{740537b0-86dd-4c60-a435-7ed3d0565089}" ma:internalName="Master" ma:showField="ID" ma:web="284cf17f-426a-42b5-8b6d-39684653dd2f">
      <xsd:simpleType>
        <xsd:restriction base="dms:Lookup"/>
      </xsd:simpleType>
    </xsd:element>
    <xsd:element name="ServiceModuleString" ma:index="36" nillable="true" ma:displayName="ServiceModuleString" ma:internalName="ServiceModuleString">
      <xsd:simpleType>
        <xsd:restriction base="dms:Text"/>
      </xsd:simpleType>
    </xsd:element>
    <xsd:element name="IsStatusChanging" ma:index="37" nillable="true" ma:displayName="IsStatusChanging" ma:default="N" ma:internalName="IsStatusChanging">
      <xsd:simpleType>
        <xsd:restriction base="dms:Text">
          <xsd:maxLength value="1"/>
        </xsd:restriction>
      </xsd:simpleType>
    </xsd:element>
    <xsd:element name="StatisticalService" ma:index="38" nillable="true" ma:displayName="Statistical Service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AuthorId" ma:index="39" nillable="true" ma:displayName="AuthorId" ma:internalName="AuthorId" ma:readOnly="false">
      <xsd:simpleType>
        <xsd:restriction base="dms:Text">
          <xsd:maxLength value="15"/>
        </xsd:restriction>
      </xsd:simpleType>
    </xsd:element>
    <xsd:element name="AuthorName" ma:index="40" nillable="true" ma:displayName="AuthorName" ma:internalName="AuthorName">
      <xsd:simpleType>
        <xsd:restriction base="dms:Text">
          <xsd:maxLength value="30"/>
        </xsd:restriction>
      </xsd:simpleType>
    </xsd:element>
    <xsd:element name="SPSequence" ma:index="42" nillable="true" ma:displayName="SPSequence" ma:default="0" ma:internalName="SPSequence">
      <xsd:simpleType>
        <xsd:restriction base="dms:Number"/>
      </xsd:simpleType>
    </xsd:element>
    <xsd:element name="SPPageSequence" ma:index="43" nillable="true" ma:displayName="SPPageSequence" ma:default="0" ma:internalName="SPPageSequenc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0ab8b-2c16-4c38-8be0-15edbacd12d1" elementFormDefault="qualified">
    <xsd:import namespace="http://schemas.microsoft.com/office/2006/documentManagement/types"/>
    <xsd:import namespace="http://schemas.microsoft.com/office/infopath/2007/PartnerControls"/>
    <xsd:element name="CircularNote" ma:index="41" nillable="true" ma:displayName="CircularNote" ma:internalName="CircularNo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284cf17f-426a-42b5-8b6d-39684653dd2f">LI-CA-2020-344 - 003 - Filing Exhibits.xlsx</DocumentName>
    <LOB xmlns="284cf17f-426a-42b5-8b6d-39684653dd2f">6</LOB>
    <CorrectionCirculars xmlns="284cf17f-426a-42b5-8b6d-39684653dd2f" xsi:nil="true"/>
    <NumberOfPages xmlns="284cf17f-426a-42b5-8b6d-39684653dd2f" xsi:nil="true"/>
    <Sequence xmlns="284cf17f-426a-42b5-8b6d-39684653dd2f">2</Sequence>
    <ServiceModuleString xmlns="284cf17f-426a-42b5-8b6d-39684653dd2f">Rules;</ServiceModuleString>
    <CircularNote xmlns="4830ab8b-2c16-4c38-8be0-15edbacd12d1" xsi:nil="true"/>
    <IncludeWithPDF xmlns="284cf17f-426a-42b5-8b6d-39684653dd2f">true</IncludeWithPDF>
    <SPSequence xmlns="284cf17f-426a-42b5-8b6d-39684653dd2f">0</SPSequence>
    <CircularDate xmlns="284cf17f-426a-42b5-8b6d-39684653dd2f">2020-08-03T04:00:00+00:00</CircularDate>
    <SPPageSequence xmlns="284cf17f-426a-42b5-8b6d-39684653dd2f">0</SPPageSequence>
    <AdditionalCircularNumbers xmlns="284cf17f-426a-42b5-8b6d-39684653dd2f" xsi:nil="true"/>
    <Master xmlns="284cf17f-426a-42b5-8b6d-39684653dd2f" xsi:nil="true"/>
    <ServiceModule xmlns="284cf17f-426a-42b5-8b6d-39684653dd2f">
      <Value>9</Value>
    </ServiceModule>
    <DocumentSetDescription xmlns="http://schemas.microsoft.com/sharepoint/v3" xsi:nil="true"/>
    <AttachmentType xmlns="284cf17f-426a-42b5-8b6d-39684653dd2f">Excel Filing Exhibits</AttachmentType>
    <IsStatusChanging xmlns="284cf17f-426a-42b5-8b6d-39684653dd2f">Y</IsStatusChanging>
    <CircularUpdate xmlns="284cf17f-426a-42b5-8b6d-39684653dd2f" xsi:nil="true"/>
    <ApplicableLOBs xmlns="284cf17f-426a-42b5-8b6d-39684653dd2f"/>
    <CircularNumber xmlns="284cf17f-426a-42b5-8b6d-39684653dd2f">LI-CA-2020-344</CircularNumber>
    <Filings xmlns="284cf17f-426a-42b5-8b6d-39684653dd2f" xsi:nil="true"/>
    <KeyMessage xmlns="284cf17f-426a-42b5-8b6d-39684653dd2f">The revised increased limit factors represent a +1.8% change from the increased limit factors currently in effect.</KeyMessage>
    <PDFSignOffNotification xmlns="284cf17f-426a-42b5-8b6d-39684653dd2f">false</PDFSignOffNotification>
    <CircularDocDescription xmlns="284cf17f-426a-42b5-8b6d-39684653dd2f">Filing Exhibits</CircularDocDescription>
    <Date_x0020_Modified xmlns="284cf17f-426a-42b5-8b6d-39684653dd2f">2020-07-02T04:00:00+00:00</Date_x0020_Modified>
    <ActionTopic xmlns="284cf17f-426a-42b5-8b6d-39684653dd2f">9</ActionTopic>
    <CircularType xmlns="284cf17f-426a-42b5-8b6d-39684653dd2f">9</CircularType>
    <PSDPDFSignoff xmlns="284cf17f-426a-42b5-8b6d-39684653dd2f">true</PSDPDFSignoff>
    <AuthorName xmlns="284cf17f-426a-42b5-8b6d-39684653dd2f">Barila, Vincent</AuthorName>
    <CircId xmlns="284cf17f-426a-42b5-8b6d-39684653dd2f">30218</CircId>
    <KeyMessageDoc xmlns="284cf17f-426a-42b5-8b6d-39684653dd2f" xsi:nil="true"/>
    <CircularTitleDoc xmlns="284cf17f-426a-42b5-8b6d-39684653dd2f" xsi:nil="true"/>
    <CircularStatus xmlns="284cf17f-426a-42b5-8b6d-39684653dd2f">PDF</CircularStatus>
    <CircularTitle xmlns="284cf17f-426a-42b5-8b6d-39684653dd2f">MARYLAND REVISION OF COMMERCIAL AUTOMOBILE LIABILITY INCREASED LIMIT FACTORS TO BE IMPLEMENTED; EXHIBITS NEWLY PRESENTED IN EXCEL</CircularTitle>
    <StatisticalService xmlns="284cf17f-426a-42b5-8b6d-39684653dd2f"/>
    <AuthorId xmlns="284cf17f-426a-42b5-8b6d-39684653dd2f">i70498</AuthorId>
  </documentManagement>
</p:properties>
</file>

<file path=customXml/itemProps1.xml><?xml version="1.0" encoding="utf-8"?>
<ds:datastoreItem xmlns:ds="http://schemas.openxmlformats.org/officeDocument/2006/customXml" ds:itemID="{B3D53BAE-5A68-459C-9649-62BB012DE448}"/>
</file>

<file path=customXml/itemProps2.xml><?xml version="1.0" encoding="utf-8"?>
<ds:datastoreItem xmlns:ds="http://schemas.openxmlformats.org/officeDocument/2006/customXml" ds:itemID="{9468EA02-265A-4FC5-9C9B-FD67DAE0FD9D}"/>
</file>

<file path=customXml/itemProps3.xml><?xml version="1.0" encoding="utf-8"?>
<ds:datastoreItem xmlns:ds="http://schemas.openxmlformats.org/officeDocument/2006/customXml" ds:itemID="{B3526EA9-C841-441B-9FBC-974CDE21DB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26</vt:i4>
      </vt:variant>
    </vt:vector>
  </HeadingPairs>
  <TitlesOfParts>
    <vt:vector size="40" baseType="lpstr">
      <vt:lpstr>User Notes</vt:lpstr>
      <vt:lpstr>Exhibit 1</vt:lpstr>
      <vt:lpstr>Exhibit 2</vt:lpstr>
      <vt:lpstr>Exhibit 3</vt:lpstr>
      <vt:lpstr>Exhibit 4</vt:lpstr>
      <vt:lpstr>Exhibit 5</vt:lpstr>
      <vt:lpstr>Exhibit 6</vt:lpstr>
      <vt:lpstr>Exhibit 7</vt:lpstr>
      <vt:lpstr>Exhibit 8</vt:lpstr>
      <vt:lpstr>Exhibit 9</vt:lpstr>
      <vt:lpstr>Exhibit 10</vt:lpstr>
      <vt:lpstr>Exhibit 11</vt:lpstr>
      <vt:lpstr>Exhibit 12</vt:lpstr>
      <vt:lpstr>Exhibit 13</vt:lpstr>
      <vt:lpstr>MeansAO</vt:lpstr>
      <vt:lpstr>MeansHV</vt:lpstr>
      <vt:lpstr>MeansLM</vt:lpstr>
      <vt:lpstr>MeansXH</vt:lpstr>
      <vt:lpstr>MeansZR</vt:lpstr>
      <vt:lpstr>'Exhibit 1'!Print_Area</vt:lpstr>
      <vt:lpstr>'Exhibit 10'!Print_Area</vt:lpstr>
      <vt:lpstr>'Exhibit 11'!Print_Area</vt:lpstr>
      <vt:lpstr>'Exhibit 12'!Print_Area</vt:lpstr>
      <vt:lpstr>'Exhibit 13'!Print_Area</vt:lpstr>
      <vt:lpstr>'Exhibit 2'!Print_Area</vt:lpstr>
      <vt:lpstr>'Exhibit 3'!Print_Area</vt:lpstr>
      <vt:lpstr>'Exhibit 4'!Print_Area</vt:lpstr>
      <vt:lpstr>'Exhibit 5'!Print_Area</vt:lpstr>
      <vt:lpstr>'Exhibit 6'!Print_Area</vt:lpstr>
      <vt:lpstr>'Exhibit 7'!Print_Area</vt:lpstr>
      <vt:lpstr>'Exhibit 8'!Print_Area</vt:lpstr>
      <vt:lpstr>'Exhibit 9'!Print_Area</vt:lpstr>
      <vt:lpstr>'User Notes'!Print_Area</vt:lpstr>
      <vt:lpstr>'Exhibit 1'!Print_Titles</vt:lpstr>
      <vt:lpstr>'Exhibit 10'!Print_Titles</vt:lpstr>
      <vt:lpstr>WeightsAO</vt:lpstr>
      <vt:lpstr>WeightsHV</vt:lpstr>
      <vt:lpstr>WeightsLM</vt:lpstr>
      <vt:lpstr>WeightsXH</vt:lpstr>
      <vt:lpstr>WeightsZR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PREMISES/OPERATIONS LIABILITY INCREASED LIMITS DATA AND ANALYSIS, WITH EXPANDED SEVERITY DISTRIBUTION INFORMATION</dc:title>
  <dc:creator>Spiegel, Evan M.</dc:creator>
  <cp:lastModifiedBy>Spiegel, Evan M.</cp:lastModifiedBy>
  <cp:lastPrinted>2020-06-29T20:21:34Z</cp:lastPrinted>
  <dcterms:created xsi:type="dcterms:W3CDTF">1999-06-10T16:55:26Z</dcterms:created>
  <dcterms:modified xsi:type="dcterms:W3CDTF">2020-07-02T14:07:58Z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0x0101002A7B4D783DF0499AA9CFFB0BDFDF2D2C00CB00C863CB8C1547902AA8E1AACFBF68</vt:lpwstr>
  </property>
  <property fmtid="{D5CDD505-2E9C-101B-9397-08002B2CF9AE}" pid="3" name="Service1">
    <vt:lpwstr>RU</vt:lpwstr>
  </property>
  <property fmtid="{D5CDD505-2E9C-101B-9397-08002B2CF9AE}" pid="4" name="Jurs">
    <vt:lpwstr>22;#MD</vt:lpwstr>
  </property>
  <property fmtid="{D5CDD505-2E9C-101B-9397-08002B2CF9AE}" pid="5" name="CircularComments">
    <vt:lpwstr/>
  </property>
  <property fmtid="{D5CDD505-2E9C-101B-9397-08002B2CF9AE}" pid="6" name="_docset_NoMedatataSyncRequired">
    <vt:lpwstr>False</vt:lpwstr>
  </property>
</Properties>
</file>