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NC\"/>
    </mc:Choice>
  </mc:AlternateContent>
  <xr:revisionPtr revIDLastSave="0" documentId="13_ncr:1_{60D179DC-CE6A-4F89-9DB4-A64A37C92F6C}" xr6:coauthVersionLast="45" xr6:coauthVersionMax="45" xr10:uidLastSave="{00000000-0000-0000-0000-000000000000}"/>
  <bookViews>
    <workbookView xWindow="45585" yWindow="-9008" windowWidth="19245" windowHeight="14401" tabRatio="753" activeTab="6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B1'!$A$1:$K$107</definedName>
    <definedName name="_xlnm.Print_Area" localSheetId="6">'EXHIBIT B2'!$A$1:$M$158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0" i="1" l="1"/>
  <c r="G91" i="1"/>
  <c r="G92" i="1"/>
  <c r="G93" i="1"/>
  <c r="I90" i="1"/>
  <c r="I91" i="1"/>
  <c r="I92" i="1"/>
  <c r="I93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5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4" i="3" l="1"/>
  <c r="G84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6" i="3" l="1"/>
  <c r="I115" i="3"/>
  <c r="G156" i="3"/>
  <c r="G155" i="3" s="1"/>
  <c r="G154" i="3" s="1"/>
  <c r="G153" i="3" s="1"/>
  <c r="G152" i="3" s="1"/>
  <c r="G115" i="3"/>
  <c r="G114" i="3" l="1"/>
  <c r="G113" i="3" s="1"/>
  <c r="A15" i="1"/>
  <c r="C21" i="3"/>
  <c r="C13" i="3"/>
  <c r="C12" i="3" s="1"/>
  <c r="C11" i="3" s="1"/>
  <c r="C10" i="3" s="1"/>
  <c r="C9" i="3" s="1"/>
  <c r="G112" i="3" l="1"/>
  <c r="G111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69" i="1"/>
  <c r="E90" i="1"/>
  <c r="E79" i="1"/>
  <c r="E102" i="1"/>
  <c r="G102" i="1" s="1"/>
  <c r="E63" i="1"/>
  <c r="I100" i="3" l="1"/>
  <c r="I155" i="3"/>
  <c r="I154" i="3" s="1"/>
  <c r="I153" i="3" s="1"/>
  <c r="I152" i="3" s="1"/>
  <c r="I114" i="3"/>
  <c r="I113" i="3" s="1"/>
  <c r="I112" i="3" s="1"/>
  <c r="I111" i="3" s="1"/>
  <c r="I99" i="3"/>
  <c r="E78" i="1"/>
  <c r="E101" i="1"/>
  <c r="G101" i="1" s="1"/>
  <c r="E68" i="1"/>
  <c r="E89" i="1"/>
  <c r="E62" i="1"/>
  <c r="E103" i="1" l="1"/>
  <c r="G103" i="1" s="1"/>
  <c r="E70" i="1"/>
  <c r="D43" i="43" l="1"/>
  <c r="D42" i="43"/>
  <c r="E77" i="3" l="1"/>
  <c r="E78" i="3"/>
  <c r="E87" i="3"/>
  <c r="E88" i="3"/>
  <c r="E99" i="3"/>
  <c r="E100" i="3"/>
  <c r="C111" i="3"/>
  <c r="E111" i="3" s="1"/>
  <c r="C112" i="3"/>
  <c r="E112" i="3" s="1"/>
  <c r="E129" i="3"/>
  <c r="E130" i="3"/>
  <c r="E139" i="3"/>
  <c r="E140" i="3"/>
  <c r="E142" i="3"/>
  <c r="E143" i="3"/>
  <c r="C152" i="3"/>
  <c r="E152" i="3" s="1"/>
  <c r="C153" i="3"/>
  <c r="E153" i="3" s="1"/>
  <c r="E71" i="3"/>
  <c r="E72" i="3"/>
  <c r="E91" i="3" l="1"/>
  <c r="E79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0" i="3" l="1"/>
  <c r="G102" i="3"/>
  <c r="G99" i="3"/>
  <c r="G101" i="3"/>
  <c r="G103" i="3"/>
  <c r="I101" i="3"/>
  <c r="I103" i="3"/>
  <c r="I102" i="3"/>
  <c r="I89" i="1"/>
  <c r="G89" i="1"/>
  <c r="I96" i="3" l="1"/>
  <c r="G96" i="3"/>
  <c r="K86" i="1"/>
  <c r="I86" i="1"/>
  <c r="I78" i="3" l="1"/>
  <c r="I88" i="3" s="1"/>
  <c r="I77" i="3"/>
  <c r="I87" i="3" s="1"/>
  <c r="G80" i="3"/>
  <c r="G90" i="3" s="1"/>
  <c r="G81" i="3"/>
  <c r="G91" i="3" s="1"/>
  <c r="G78" i="3"/>
  <c r="G79" i="3"/>
  <c r="G89" i="3" s="1"/>
  <c r="G77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1" i="3"/>
  <c r="E104" i="1" l="1"/>
  <c r="E91" i="1"/>
  <c r="E92" i="1"/>
  <c r="E72" i="1"/>
  <c r="E80" i="1" l="1"/>
  <c r="C148" i="3" l="1"/>
  <c r="C107" i="3"/>
  <c r="B59" i="3"/>
  <c r="B58" i="3"/>
  <c r="B57" i="3"/>
  <c r="B56" i="3"/>
  <c r="B54" i="3"/>
  <c r="B52" i="3"/>
  <c r="C97" i="1"/>
  <c r="B49" i="1"/>
  <c r="B46" i="1"/>
  <c r="B44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4" i="1"/>
  <c r="I136" i="3"/>
  <c r="G136" i="3"/>
  <c r="K26" i="3" s="1"/>
  <c r="I105" i="1"/>
  <c r="I104" i="1" s="1"/>
  <c r="I103" i="1" s="1"/>
  <c r="I102" i="1" s="1"/>
  <c r="C156" i="3"/>
  <c r="E156" i="3" s="1"/>
  <c r="E66" i="1"/>
  <c r="D13" i="3"/>
  <c r="C155" i="3"/>
  <c r="E155" i="3" s="1"/>
  <c r="D21" i="3"/>
  <c r="E81" i="3"/>
  <c r="E132" i="3"/>
  <c r="D20" i="3"/>
  <c r="E74" i="3"/>
  <c r="E90" i="3"/>
  <c r="E103" i="3"/>
  <c r="E133" i="3"/>
  <c r="D12" i="3"/>
  <c r="E75" i="3"/>
  <c r="E80" i="3"/>
  <c r="E102" i="3"/>
  <c r="C114" i="3"/>
  <c r="E114" i="3" s="1"/>
  <c r="C115" i="3"/>
  <c r="E115" i="3" s="1"/>
  <c r="E93" i="1"/>
  <c r="E82" i="1"/>
  <c r="E105" i="1"/>
  <c r="G105" i="1" s="1"/>
  <c r="E65" i="1"/>
  <c r="E81" i="1"/>
  <c r="G104" i="1"/>
  <c r="E71" i="1"/>
  <c r="C154" i="3"/>
  <c r="E154" i="3" s="1"/>
  <c r="E141" i="3"/>
  <c r="C113" i="3"/>
  <c r="E113" i="3" s="1"/>
  <c r="E89" i="3"/>
  <c r="E73" i="3"/>
  <c r="E131" i="3"/>
  <c r="D19" i="3"/>
  <c r="D11" i="3"/>
  <c r="R15" i="33"/>
  <c r="M26" i="3" l="1"/>
  <c r="I140" i="3"/>
  <c r="I139" i="3"/>
  <c r="U17" i="33"/>
  <c r="Y17" i="33" s="1"/>
  <c r="Q15" i="33"/>
  <c r="I143" i="3"/>
  <c r="E21" i="3" s="1"/>
  <c r="C42" i="38" s="1"/>
  <c r="I80" i="3"/>
  <c r="I79" i="3"/>
  <c r="I142" i="3"/>
  <c r="I81" i="3"/>
  <c r="I91" i="3" s="1"/>
  <c r="G143" i="3"/>
  <c r="I101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89" i="3"/>
  <c r="I90" i="3"/>
  <c r="G88" i="3"/>
  <c r="G11" i="3"/>
  <c r="N18" i="33"/>
  <c r="R17" i="33"/>
  <c r="Q17" i="33"/>
  <c r="I141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2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1" i="3"/>
  <c r="Y19" i="33"/>
  <c r="X19" i="33"/>
  <c r="U20" i="33"/>
  <c r="G50" i="38" l="1"/>
  <c r="I19" i="3"/>
  <c r="M24" i="3" s="1"/>
  <c r="G87" i="3"/>
  <c r="G9" i="3" s="1"/>
  <c r="G140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39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5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5" i="1" l="1"/>
  <c r="I15" i="1" l="1"/>
  <c r="G49" i="38" l="1"/>
  <c r="I13" i="1"/>
  <c r="I72" i="1"/>
  <c r="I82" i="1" s="1"/>
  <c r="I12" i="1"/>
  <c r="I11" i="1"/>
  <c r="G72" i="1"/>
  <c r="I14" i="1"/>
  <c r="G18" i="38" l="1"/>
  <c r="G69" i="1"/>
  <c r="G79" i="1" s="1"/>
  <c r="I69" i="1"/>
  <c r="I79" i="1" s="1"/>
  <c r="G70" i="1"/>
  <c r="G80" i="1" s="1"/>
  <c r="I70" i="1"/>
  <c r="I80" i="1" s="1"/>
  <c r="I71" i="1"/>
  <c r="I81" i="1" s="1"/>
  <c r="G71" i="1"/>
  <c r="G81" i="1" s="1"/>
  <c r="G82" i="1"/>
  <c r="K82" i="1" s="1"/>
  <c r="E15" i="1" s="1"/>
  <c r="G15" i="1" s="1"/>
  <c r="K75" i="1"/>
  <c r="K19" i="1" s="1"/>
  <c r="G68" i="1"/>
  <c r="G78" i="1" s="1"/>
  <c r="C14" i="13"/>
  <c r="B48" i="1" s="1"/>
  <c r="I68" i="1"/>
  <c r="I78" i="1" s="1"/>
  <c r="K21" i="1"/>
  <c r="K80" i="1" l="1"/>
  <c r="E13" i="1" s="1"/>
  <c r="G13" i="1" s="1"/>
  <c r="K78" i="1"/>
  <c r="E11" i="1" s="1"/>
  <c r="G11" i="1" s="1"/>
  <c r="K79" i="1"/>
  <c r="E12" i="1" s="1"/>
  <c r="G12" i="1" s="1"/>
  <c r="K81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<sst xmlns="http://schemas.openxmlformats.org/spreadsheetml/2006/main" count="1021" uniqueCount="510">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</sst>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168" fontId="15" fillId="0" borderId="0" xfId="9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Roman,Regular"North Carolina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137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137</v>
      </c>
      <c r="W4" s="248"/>
      <c r="X4" s="248"/>
      <c r="Y4" s="248"/>
      <c r="Z4" s="248"/>
      <c r="AA4" s="248"/>
      <c r="AB4" s="248"/>
    </row>
    <row r="5" spans="1:34" ht="13.9">
      <c r="K5" s="248" t="s">
        <v>275</v>
      </c>
      <c r="L5" s="248"/>
      <c r="M5" s="248"/>
      <c r="N5" s="248"/>
      <c r="O5" s="248"/>
      <c r="P5" s="248"/>
      <c r="Q5" s="248"/>
      <c r="R5" s="248"/>
      <c r="S5" s="248"/>
      <c r="T5" s="24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157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157</v>
      </c>
      <c r="W4" s="248"/>
      <c r="X4" s="248"/>
      <c r="Y4" s="248"/>
      <c r="Z4" s="248"/>
      <c r="AA4" s="248"/>
      <c r="AB4" s="248"/>
    </row>
    <row r="5" spans="1:34" ht="13.9">
      <c r="K5" s="248" t="s">
        <v>277</v>
      </c>
      <c r="L5" s="248"/>
      <c r="M5" s="248"/>
      <c r="N5" s="248"/>
      <c r="O5" s="248"/>
      <c r="P5" s="248"/>
      <c r="Q5" s="248"/>
      <c r="R5" s="248"/>
      <c r="S5" s="248"/>
      <c r="T5" s="248"/>
      <c r="V5" s="68"/>
      <c r="W5" s="68"/>
      <c r="X5" s="68"/>
      <c r="Y5" s="68"/>
      <c r="Z5" s="68"/>
      <c r="AA5" s="68"/>
      <c r="AB5" s="6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50:F50"/>
    <mergeCell ref="A2:F2"/>
    <mergeCell ref="A5:F5"/>
    <mergeCell ref="A3:F3"/>
    <mergeCell ref="A4:F4"/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>
      <selection activeCell="A2" sqref="A2:F2"/>
    </sheetView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48" t="s">
        <v>356</v>
      </c>
      <c r="B3" s="248"/>
      <c r="C3" s="248"/>
      <c r="D3" s="248"/>
      <c r="E3" s="248"/>
      <c r="F3" s="248"/>
      <c r="G3" s="248"/>
      <c r="H3" s="248"/>
    </row>
    <row r="5" spans="1:9">
      <c r="A5" s="248" t="s">
        <v>357</v>
      </c>
      <c r="B5" s="248"/>
      <c r="C5" s="248"/>
      <c r="D5" s="248"/>
      <c r="E5" s="248"/>
      <c r="F5" s="248"/>
      <c r="G5" s="248"/>
      <c r="H5" s="248"/>
    </row>
    <row r="7" spans="1:9">
      <c r="A7" s="249" t="s">
        <v>358</v>
      </c>
      <c r="B7" s="250"/>
      <c r="C7" s="250"/>
      <c r="D7" s="250"/>
      <c r="E7" s="250"/>
      <c r="F7" s="250"/>
      <c r="G7" s="250"/>
      <c r="H7" s="250"/>
      <c r="I7" s="250"/>
    </row>
    <row r="8" spans="1:9">
      <c r="A8" s="249" t="str">
        <f>"factor to be applied to the current Zone-Rated Liability loss cost is "&amp;TEXT(B10,"0.000")&amp;"."</f>
        <v>factor to be applied to the current Zone-Rated Liability loss cost is 0.944.</v>
      </c>
      <c r="B8" s="250"/>
      <c r="C8" s="250"/>
      <c r="D8" s="250"/>
      <c r="E8" s="250"/>
      <c r="F8" s="250"/>
      <c r="G8" s="250"/>
      <c r="H8" s="250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48" t="s">
        <v>161</v>
      </c>
      <c r="B19" s="248"/>
      <c r="C19" s="248"/>
      <c r="D19" s="248"/>
      <c r="E19" s="248"/>
      <c r="F19" s="248"/>
      <c r="G19" s="248"/>
      <c r="H19" s="248"/>
    </row>
    <row r="21" spans="1:9">
      <c r="A21" s="248" t="s">
        <v>164</v>
      </c>
      <c r="B21" s="248"/>
      <c r="C21" s="248"/>
      <c r="D21" s="248"/>
      <c r="E21" s="248"/>
      <c r="F21" s="248"/>
      <c r="G21" s="248"/>
      <c r="H21" s="248"/>
    </row>
    <row r="23" spans="1:9">
      <c r="A23" s="249" t="s">
        <v>364</v>
      </c>
      <c r="B23" s="250"/>
      <c r="C23" s="250"/>
      <c r="D23" s="250"/>
      <c r="E23" s="250"/>
      <c r="F23" s="250"/>
      <c r="G23" s="250"/>
      <c r="H23" s="250"/>
      <c r="I23" s="250"/>
    </row>
    <row r="24" spans="1:9">
      <c r="A24" s="249" t="s">
        <v>365</v>
      </c>
      <c r="B24" s="250"/>
      <c r="C24" s="250"/>
      <c r="D24" s="250"/>
      <c r="E24" s="250"/>
      <c r="F24" s="250"/>
      <c r="G24" s="250"/>
      <c r="H24" s="250"/>
      <c r="I24" s="250"/>
    </row>
    <row r="25" spans="1:9">
      <c r="A25" s="249" t="str">
        <f>"base loss cost is "&amp;TEXT(B27,"0.000")&amp;"."</f>
        <v>base loss cost is 1.071.</v>
      </c>
      <c r="B25" s="250"/>
      <c r="C25" s="250"/>
      <c r="D25" s="250"/>
      <c r="E25" s="250"/>
      <c r="F25" s="250"/>
      <c r="G25" s="250"/>
      <c r="H25" s="250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48" t="s">
        <v>61</v>
      </c>
      <c r="B36" s="248"/>
      <c r="C36" s="248"/>
      <c r="D36" s="248"/>
      <c r="E36" s="248"/>
      <c r="F36" s="248"/>
      <c r="G36" s="248"/>
      <c r="H36" s="248"/>
    </row>
    <row r="38" spans="1:9">
      <c r="A38" s="249" t="s">
        <v>366</v>
      </c>
      <c r="B38" s="250"/>
      <c r="C38" s="250"/>
      <c r="D38" s="250"/>
      <c r="E38" s="250"/>
      <c r="F38" s="250"/>
      <c r="G38" s="250"/>
      <c r="H38" s="250"/>
      <c r="I38" s="250"/>
    </row>
    <row r="39" spans="1:9">
      <c r="A39" s="249" t="s">
        <v>367</v>
      </c>
      <c r="B39" s="250"/>
      <c r="C39" s="250"/>
      <c r="D39" s="250"/>
      <c r="E39" s="250"/>
      <c r="F39" s="250"/>
      <c r="G39" s="250"/>
      <c r="H39" s="250"/>
      <c r="I39" s="250"/>
    </row>
    <row r="40" spans="1:9">
      <c r="A40" s="249" t="str">
        <f>"loss cost is "&amp;TEXT(B42,"0.000")&amp;"."</f>
        <v>loss cost is 0.949.</v>
      </c>
      <c r="B40" s="250"/>
      <c r="C40" s="250"/>
      <c r="D40" s="250"/>
      <c r="E40" s="250"/>
      <c r="F40" s="250"/>
      <c r="G40" s="250"/>
      <c r="H40" s="250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9:I39"/>
    <mergeCell ref="A40:H40"/>
    <mergeCell ref="A25:H25"/>
    <mergeCell ref="A24:I24"/>
    <mergeCell ref="A8:H8"/>
    <mergeCell ref="A19:H19"/>
    <mergeCell ref="A36:H36"/>
    <mergeCell ref="A38:I38"/>
    <mergeCell ref="A3:H3"/>
    <mergeCell ref="A5:H5"/>
    <mergeCell ref="A21:H21"/>
    <mergeCell ref="A7:I7"/>
    <mergeCell ref="A23:I23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Roman,Regular"North Carolina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Roman,Regular"North Carolina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2021&amp;CNorth Carolina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7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K78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K80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K81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K82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ROUND(((1+K75)^DZ_FACTORS!C6),3)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349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350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 t="s">
        <v>21</v>
      </c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119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120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2"/>
      <c r="B41" s="2" t="s">
        <v>27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28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15" t="s">
        <v>29</v>
      </c>
      <c r="C43" s="2"/>
      <c r="D43" s="2"/>
      <c r="E43" s="2"/>
      <c r="F43" s="2"/>
      <c r="G43" s="2"/>
      <c r="H43" s="2"/>
      <c r="I43" s="2"/>
      <c r="J43" s="2"/>
      <c r="K43" s="16"/>
    </row>
    <row r="44" spans="1:12" ht="13.15">
      <c r="A44" s="2"/>
      <c r="B44" s="120" t="str">
        <f>TEXT(DZ_FACTORS!$C$4,"mm/dd/yy")&amp;" WHICH IS ASSUMED FOR THE PURPOSES OF TRENDING, SUBJECT TO A"</f>
        <v>04/01/22 WHICH IS ASSUMED FOR THE PURPOSES OF TRENDING, SUBJECT TO A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1:12" ht="13.15">
      <c r="A45" s="2"/>
      <c r="B45" s="2" t="s">
        <v>111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tr">
        <f>"PAGE, FOOTNOTE B. IN THIS REVISION, THE PERIOD M IS "&amp;TEXT(DZ_FACTORS!$C$6,"0.00")&amp;" YEAR(S)."</f>
        <v>PAGE, FOOTNOTE B. IN THIS REVISION, THE PERIOD M IS 3.75 YEAR(S).</v>
      </c>
      <c r="C46" s="2"/>
      <c r="D46" s="2"/>
      <c r="E46" s="2"/>
      <c r="F46" s="2"/>
      <c r="G46" s="2"/>
      <c r="H46" s="2"/>
      <c r="I46" s="59"/>
      <c r="J46" s="59"/>
      <c r="K46" s="58"/>
    </row>
    <row r="47" spans="1:12" ht="13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4" t="s">
        <v>30</v>
      </c>
      <c r="B48" s="2" t="str">
        <f>"CREDIBILITY IS BASED ON A "&amp;TEXT(DZ_FACTORS!$C$14,"0")&amp;" YEAR TOTAL OF CLAIMS FOR B.I. AND P.D."</f>
        <v>CREDIBILITY IS BASED ON A 5 YEAR TOTAL OF CLAIMS FOR B.I. AND P.D.</v>
      </c>
      <c r="C48" s="2"/>
      <c r="D48" s="2"/>
      <c r="E48" s="2"/>
      <c r="F48" s="116"/>
      <c r="G48" s="2"/>
      <c r="H48" s="2"/>
      <c r="I48" s="2"/>
      <c r="J48" s="2"/>
      <c r="K48" s="2"/>
    </row>
    <row r="49" spans="1:17" ht="13.15">
      <c r="A49" s="2"/>
      <c r="B49" s="2" t="str">
        <f>"SHOWN IN COLUMN (5). THE STANDARD FOR FULL CREDIBILITY IS "&amp;TEXT(DZ_FACTORS!$E$14,"#,0")</f>
        <v>SHOWN IN COLUMN (5). THE STANDARD FOR FULL CREDIBILITY IS 11,500</v>
      </c>
      <c r="C49" s="2"/>
      <c r="D49" s="2"/>
      <c r="E49" s="2"/>
      <c r="F49" s="2"/>
      <c r="G49" s="2"/>
      <c r="H49" s="2"/>
      <c r="I49" s="119"/>
      <c r="J49" s="2"/>
      <c r="K49" s="2"/>
    </row>
    <row r="50" spans="1:17" ht="13.15">
      <c r="A50" s="2"/>
      <c r="B50" s="2" t="s">
        <v>298</v>
      </c>
      <c r="C50" s="2"/>
      <c r="D50" s="2"/>
      <c r="E50" s="2"/>
      <c r="F50" s="2"/>
      <c r="G50" s="2"/>
      <c r="H50" s="2"/>
      <c r="I50" s="2"/>
      <c r="J50" s="2"/>
      <c r="K50" s="2"/>
      <c r="Q50" s="19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Q51" s="19"/>
    </row>
    <row r="52" spans="1:17" ht="13.15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1" t="s">
        <v>0</v>
      </c>
      <c r="B53" s="1"/>
      <c r="C53" s="2"/>
      <c r="D53" s="2"/>
      <c r="E53" s="2"/>
      <c r="F53" s="2"/>
      <c r="G53" s="2"/>
      <c r="H53" s="2"/>
      <c r="I53" s="2"/>
      <c r="J53" s="2"/>
      <c r="K53" s="2"/>
    </row>
    <row r="54" spans="1:17" ht="13.1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266" t="str">
        <f>A3</f>
        <v>MULTISTATE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</row>
    <row r="56" spans="1:17" ht="13.15">
      <c r="A56" s="264" t="s">
        <v>342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</row>
    <row r="57" spans="1:17" ht="13.15">
      <c r="A57" s="264" t="s">
        <v>80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</row>
    <row r="58" spans="1:17" ht="13.15">
      <c r="A58" s="264" t="s">
        <v>81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5"/>
    </row>
    <row r="59" spans="1:17" ht="13.15">
      <c r="A59" s="20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7" ht="26.25">
      <c r="A60" s="4"/>
      <c r="B60" s="2"/>
      <c r="C60" s="2"/>
      <c r="D60" s="2"/>
      <c r="E60" s="6" t="s">
        <v>31</v>
      </c>
      <c r="F60" s="21"/>
      <c r="G60" s="6" t="s">
        <v>32</v>
      </c>
      <c r="H60" s="21"/>
      <c r="I60" s="6" t="s">
        <v>33</v>
      </c>
      <c r="J60" s="21"/>
      <c r="K60" s="21" t="s">
        <v>34</v>
      </c>
    </row>
    <row r="61" spans="1:17" ht="13.15">
      <c r="A61" s="4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7" ht="13.15">
      <c r="A62" s="4"/>
      <c r="B62" s="4" t="s">
        <v>1</v>
      </c>
      <c r="C62" s="2" t="s">
        <v>35</v>
      </c>
      <c r="D62" s="2"/>
      <c r="E62" s="7" t="str">
        <f>A11</f>
        <v>12/31/15</v>
      </c>
      <c r="G62" s="110">
        <v>11935708</v>
      </c>
      <c r="H62" s="110"/>
      <c r="I62" s="110">
        <v>6612754</v>
      </c>
      <c r="J62" s="2"/>
      <c r="K62" s="2"/>
    </row>
    <row r="63" spans="1:17" ht="13.15">
      <c r="A63" s="4"/>
      <c r="B63" s="4"/>
      <c r="C63" s="2" t="s">
        <v>36</v>
      </c>
      <c r="D63" s="2"/>
      <c r="E63" s="7" t="str">
        <f>A12</f>
        <v>12/31/16</v>
      </c>
      <c r="G63" s="110">
        <v>15081318</v>
      </c>
      <c r="H63" s="110"/>
      <c r="I63" s="110">
        <v>9722931</v>
      </c>
      <c r="J63" s="2"/>
      <c r="K63" s="2"/>
    </row>
    <row r="64" spans="1:17" ht="13.15">
      <c r="A64" s="4"/>
      <c r="B64" s="4"/>
      <c r="C64" s="2" t="s">
        <v>37</v>
      </c>
      <c r="D64" s="2"/>
      <c r="E64" s="7" t="str">
        <f>A13</f>
        <v>12/31/17</v>
      </c>
      <c r="F64" s="2"/>
      <c r="G64" s="110">
        <v>15776987</v>
      </c>
      <c r="H64" s="110"/>
      <c r="I64" s="110">
        <v>8914468</v>
      </c>
      <c r="J64" s="2"/>
      <c r="K64" s="2"/>
    </row>
    <row r="65" spans="1:11" ht="13.15">
      <c r="A65" s="4"/>
      <c r="B65" s="4"/>
      <c r="C65" s="2"/>
      <c r="D65" s="2"/>
      <c r="E65" s="7" t="str">
        <f>A14</f>
        <v>12/31/18</v>
      </c>
      <c r="F65" s="2"/>
      <c r="G65" s="110">
        <v>11559861</v>
      </c>
      <c r="H65" s="110"/>
      <c r="I65" s="110">
        <v>6682867</v>
      </c>
      <c r="J65" s="2"/>
      <c r="K65" s="2"/>
    </row>
    <row r="66" spans="1:11" ht="13.15">
      <c r="A66" s="4"/>
      <c r="B66" s="4"/>
      <c r="C66" s="2"/>
      <c r="D66" s="2"/>
      <c r="E66" s="7" t="str">
        <f>A15</f>
        <v>12/31/19</v>
      </c>
      <c r="F66" s="2"/>
      <c r="G66" s="110">
        <v>6697434</v>
      </c>
      <c r="H66" s="110"/>
      <c r="I66" s="110">
        <v>4844218</v>
      </c>
      <c r="J66" s="2"/>
      <c r="K66" s="2"/>
    </row>
    <row r="67" spans="1:11" ht="13.15">
      <c r="A67" s="4"/>
      <c r="B67" s="2"/>
      <c r="C67" s="2"/>
      <c r="D67" s="2"/>
      <c r="J67" s="2"/>
      <c r="K67" s="2"/>
    </row>
    <row r="68" spans="1:11" ht="13.15">
      <c r="A68" s="4"/>
      <c r="B68" s="4" t="s">
        <v>2</v>
      </c>
      <c r="C68" s="2" t="s">
        <v>38</v>
      </c>
      <c r="D68" s="2"/>
      <c r="E68" s="7" t="str">
        <f>A11</f>
        <v>12/31/15</v>
      </c>
      <c r="F68" s="2"/>
      <c r="G68" s="111">
        <f t="shared" ref="G68:G69" si="3">ROUND(G62*$I$86*G89,0)</f>
        <v>12997688</v>
      </c>
      <c r="H68" s="111"/>
      <c r="I68" s="111">
        <f t="shared" ref="I68:I69" si="4">ROUND(I62*$K$86*I89,0)</f>
        <v>7303126</v>
      </c>
      <c r="K68" s="2"/>
    </row>
    <row r="69" spans="1:11" ht="13.15">
      <c r="A69" s="4"/>
      <c r="B69" s="4"/>
      <c r="C69" s="2" t="s">
        <v>39</v>
      </c>
      <c r="D69" s="2"/>
      <c r="E69" s="7" t="str">
        <f>A12</f>
        <v>12/31/16</v>
      </c>
      <c r="F69" s="2"/>
      <c r="G69" s="111">
        <f t="shared" si="3"/>
        <v>17006825</v>
      </c>
      <c r="H69" s="111"/>
      <c r="I69" s="111">
        <f t="shared" si="4"/>
        <v>10823567</v>
      </c>
      <c r="K69" s="2"/>
    </row>
    <row r="70" spans="1:11" ht="13.15">
      <c r="A70" s="4"/>
      <c r="C70" s="2" t="s">
        <v>40</v>
      </c>
      <c r="D70" s="2"/>
      <c r="E70" s="7" t="str">
        <f>A13</f>
        <v>12/31/17</v>
      </c>
      <c r="F70" s="2"/>
      <c r="G70" s="111">
        <f>ROUND(G64*$I$86*G91,0)</f>
        <v>19656943</v>
      </c>
      <c r="H70" s="111"/>
      <c r="I70" s="111">
        <f>ROUND(I64*$K$86*I91,0)</f>
        <v>10031451</v>
      </c>
      <c r="J70" s="2"/>
      <c r="K70" s="60"/>
    </row>
    <row r="71" spans="1:11" ht="13.15">
      <c r="A71" s="4"/>
      <c r="B71" s="4"/>
      <c r="C71" s="2"/>
      <c r="D71" s="2"/>
      <c r="E71" s="7" t="str">
        <f>A14</f>
        <v>12/31/18</v>
      </c>
      <c r="F71" s="2"/>
      <c r="G71" s="111">
        <f>ROUND(G65*$I$86*G92,0)</f>
        <v>17720689</v>
      </c>
      <c r="H71" s="111"/>
      <c r="I71" s="111">
        <f>ROUND(I65*$K$86*I92,0)</f>
        <v>7851032</v>
      </c>
      <c r="J71" s="2"/>
      <c r="K71" s="2"/>
    </row>
    <row r="72" spans="1:11" ht="13.15">
      <c r="A72" s="4"/>
      <c r="C72" s="2"/>
      <c r="D72" s="2"/>
      <c r="E72" s="7" t="str">
        <f>A15</f>
        <v>12/31/19</v>
      </c>
      <c r="F72" s="2"/>
      <c r="G72" s="111">
        <f>ROUND(G66*$I$86*G93,0)</f>
        <v>13816304</v>
      </c>
      <c r="H72" s="111"/>
      <c r="I72" s="111">
        <f>ROUND(I66*$K$86*I93,0)</f>
        <v>5994720</v>
      </c>
      <c r="J72" s="2"/>
      <c r="K72" s="2"/>
    </row>
    <row r="73" spans="1:11" ht="13.15">
      <c r="A73" s="4"/>
      <c r="B73" s="2"/>
      <c r="C73" s="2"/>
      <c r="D73" s="2"/>
      <c r="J73" s="2"/>
      <c r="K73" s="2"/>
    </row>
    <row r="74" spans="1:11" ht="13.15">
      <c r="A74" s="2"/>
      <c r="B74" s="4" t="s">
        <v>3</v>
      </c>
      <c r="C74" s="2" t="s">
        <v>41</v>
      </c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/>
      <c r="C75" s="2" t="s">
        <v>42</v>
      </c>
      <c r="D75" s="2"/>
      <c r="E75" s="2"/>
      <c r="F75" s="2"/>
      <c r="G75" s="107">
        <f>'EXHIBIT C2'!I38</f>
        <v>5.8999999999999997E-2</v>
      </c>
      <c r="H75" s="61"/>
      <c r="I75" s="107">
        <f>'EXHIBIT C2'!K38</f>
        <v>5.8999999999999997E-2</v>
      </c>
      <c r="J75" s="2"/>
      <c r="K75" s="23">
        <f>ROUND((((G72*(1+G75))+(I72*(1+I75)))/(G72+I72))-1,3)</f>
        <v>5.8999999999999997E-2</v>
      </c>
    </row>
    <row r="76" spans="1:11" ht="13.15">
      <c r="A76" s="2"/>
      <c r="B76" s="4"/>
      <c r="C76" s="2" t="s">
        <v>43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 t="s">
        <v>4</v>
      </c>
      <c r="C78" s="2" t="s">
        <v>44</v>
      </c>
      <c r="D78" s="2"/>
      <c r="E78" s="7" t="str">
        <f>A11</f>
        <v>12/31/15</v>
      </c>
      <c r="F78" s="2"/>
      <c r="G78" s="111">
        <f t="shared" ref="G78:G79" si="5">G68*ROUND(((1+$G$75)^I101),3)</f>
        <v>20263395.592</v>
      </c>
      <c r="H78" s="111"/>
      <c r="I78" s="111">
        <f t="shared" ref="I78:I79" si="6">I68*ROUND(((1+$I$75)^I101),3)</f>
        <v>11385573.434</v>
      </c>
      <c r="J78" s="111"/>
      <c r="K78" s="111">
        <f t="shared" ref="K78:K79" si="7">G78+I78</f>
        <v>31648969.026000001</v>
      </c>
    </row>
    <row r="79" spans="1:11" ht="13.15">
      <c r="A79" s="2"/>
      <c r="B79" s="2"/>
      <c r="C79" s="2" t="s">
        <v>39</v>
      </c>
      <c r="D79" s="2"/>
      <c r="E79" s="7" t="str">
        <f>A12</f>
        <v>12/31/16</v>
      </c>
      <c r="F79" s="2"/>
      <c r="G79" s="111">
        <f t="shared" si="5"/>
        <v>25034046.399999999</v>
      </c>
      <c r="H79" s="111"/>
      <c r="I79" s="111">
        <f t="shared" si="6"/>
        <v>15932290.624</v>
      </c>
      <c r="J79" s="111"/>
      <c r="K79" s="111">
        <f t="shared" si="7"/>
        <v>40966337.023999996</v>
      </c>
    </row>
    <row r="80" spans="1:11" ht="13.15">
      <c r="A80" s="2"/>
      <c r="B80" s="2"/>
      <c r="C80" s="2" t="s">
        <v>45</v>
      </c>
      <c r="D80" s="2"/>
      <c r="E80" s="7" t="str">
        <f>A13</f>
        <v>12/31/17</v>
      </c>
      <c r="F80" s="2"/>
      <c r="G80" s="111">
        <f>G70*ROUND(((1+$G$75)^I103),3)</f>
        <v>27323150.77</v>
      </c>
      <c r="H80" s="111"/>
      <c r="I80" s="111">
        <f>I70*ROUND(((1+$I$75)^I103),3)</f>
        <v>13943716.889999999</v>
      </c>
      <c r="J80" s="111"/>
      <c r="K80" s="111">
        <f>G80+I80</f>
        <v>41266867.659999996</v>
      </c>
    </row>
    <row r="81" spans="1:11" ht="13.15">
      <c r="A81" s="2"/>
      <c r="E81" s="7" t="str">
        <f>A14</f>
        <v>12/31/18</v>
      </c>
      <c r="F81" s="2"/>
      <c r="G81" s="111">
        <f>G71*ROUND(((1+$G$75)^I104),3)</f>
        <v>23267264.656999998</v>
      </c>
      <c r="H81" s="111"/>
      <c r="I81" s="111">
        <f>I71*ROUND(((1+$I$75)^I104),3)</f>
        <v>10308405.015999999</v>
      </c>
      <c r="J81" s="111"/>
      <c r="K81" s="111">
        <f>G81+I81</f>
        <v>33575669.672999993</v>
      </c>
    </row>
    <row r="82" spans="1:11" ht="13.15">
      <c r="A82" s="2"/>
      <c r="E82" s="7" t="str">
        <f>A15</f>
        <v>12/31/19</v>
      </c>
      <c r="F82" s="2"/>
      <c r="G82" s="111">
        <f>G72*ROUND(((1+$G$75)^I105),3)</f>
        <v>17132216.960000001</v>
      </c>
      <c r="H82" s="111"/>
      <c r="I82" s="111">
        <f>I72*ROUND(((1+$I$75)^I105),3)</f>
        <v>7433452.7999999998</v>
      </c>
      <c r="J82" s="111"/>
      <c r="K82" s="111">
        <f>G82+I82</f>
        <v>24565669.760000002</v>
      </c>
    </row>
    <row r="83" spans="1:11" ht="13.15">
      <c r="A83" s="2"/>
      <c r="B83" s="2"/>
      <c r="C83" s="2"/>
      <c r="D83" s="2"/>
    </row>
    <row r="84" spans="1:11" ht="13.15">
      <c r="A84" s="2"/>
      <c r="B84" s="21" t="s">
        <v>20</v>
      </c>
      <c r="C84" s="2" t="s">
        <v>46</v>
      </c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2"/>
      <c r="C85" s="2" t="s">
        <v>47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48</v>
      </c>
      <c r="D86" s="2"/>
      <c r="E86" s="2"/>
      <c r="F86" s="2"/>
      <c r="G86" s="2"/>
      <c r="H86" s="2" t="s">
        <v>49</v>
      </c>
      <c r="I86" s="93">
        <f>1+'EXHIBIT C1'!$I$26</f>
        <v>1.075</v>
      </c>
      <c r="J86" s="22" t="s">
        <v>50</v>
      </c>
      <c r="K86" s="93">
        <f>1+'EXHIBIT C1'!$I$44</f>
        <v>1.1000000000000001</v>
      </c>
    </row>
    <row r="87" spans="1:11" ht="13.15">
      <c r="A87" s="2"/>
      <c r="B87" s="2"/>
      <c r="C87" s="2" t="s">
        <v>51</v>
      </c>
      <c r="D87" s="2"/>
      <c r="E87" s="2"/>
      <c r="F87" s="2"/>
      <c r="G87" s="2"/>
      <c r="H87" s="2"/>
      <c r="I87" s="22"/>
      <c r="J87" s="22"/>
      <c r="K87" s="22"/>
    </row>
    <row r="88" spans="1:11" ht="13.15">
      <c r="A88" s="2"/>
      <c r="B88" s="2"/>
      <c r="C88" s="2"/>
      <c r="D88" s="2"/>
      <c r="E88" s="6" t="s">
        <v>52</v>
      </c>
      <c r="F88" s="2"/>
      <c r="G88" s="21" t="s">
        <v>49</v>
      </c>
      <c r="H88" s="2"/>
      <c r="I88" s="21" t="s">
        <v>50</v>
      </c>
      <c r="J88" s="2"/>
      <c r="K88" s="2"/>
    </row>
    <row r="89" spans="1:11" ht="13.15">
      <c r="A89" s="2"/>
      <c r="B89" s="2"/>
      <c r="C89" s="2"/>
      <c r="D89" s="2"/>
      <c r="E89" s="7" t="str">
        <f>A11</f>
        <v>12/31/15</v>
      </c>
      <c r="G89" s="25">
        <f>'EXHIBIT C9'!F44</f>
        <v>1.0129999999999999</v>
      </c>
      <c r="H89" s="1"/>
      <c r="I89" s="25">
        <f>'EXHIBIT C9'!F132</f>
        <v>1.004</v>
      </c>
      <c r="J89" s="2"/>
      <c r="K89" s="2"/>
    </row>
    <row r="90" spans="1:11" ht="13.15">
      <c r="A90" s="2"/>
      <c r="B90" s="2"/>
      <c r="C90" s="2"/>
      <c r="D90" s="2"/>
      <c r="E90" s="7" t="str">
        <f>A12</f>
        <v>12/31/16</v>
      </c>
      <c r="G90" s="25">
        <f>'EXHIBIT C9'!F45</f>
        <v>1.0489999999999999</v>
      </c>
      <c r="H90" s="1"/>
      <c r="I90" s="25">
        <f>'EXHIBIT C9'!F133</f>
        <v>1.012</v>
      </c>
      <c r="J90" s="2"/>
      <c r="K90" s="2"/>
    </row>
    <row r="91" spans="1:11" ht="13.15">
      <c r="A91" s="2"/>
      <c r="B91" s="2"/>
      <c r="C91" s="2"/>
      <c r="D91" s="2"/>
      <c r="E91" s="7" t="str">
        <f>A13</f>
        <v>12/31/17</v>
      </c>
      <c r="F91" s="2"/>
      <c r="G91" s="25">
        <f>'EXHIBIT C9'!F46</f>
        <v>1.159</v>
      </c>
      <c r="H91" s="1"/>
      <c r="I91" s="25">
        <f>'EXHIBIT C9'!F134</f>
        <v>1.0229999999999999</v>
      </c>
      <c r="J91" s="2"/>
      <c r="K91" s="2"/>
    </row>
    <row r="92" spans="1:11" ht="13.15">
      <c r="A92" s="2"/>
      <c r="B92" s="2"/>
      <c r="C92" s="2"/>
      <c r="D92" s="2"/>
      <c r="E92" s="7" t="str">
        <f>A14</f>
        <v>12/31/18</v>
      </c>
      <c r="F92" s="2"/>
      <c r="G92" s="25">
        <f>'EXHIBIT C9'!F47</f>
        <v>1.4259999999999999</v>
      </c>
      <c r="H92" s="1"/>
      <c r="I92" s="25">
        <f>'EXHIBIT C9'!F135</f>
        <v>1.0680000000000001</v>
      </c>
      <c r="J92" s="2"/>
      <c r="K92" s="2"/>
    </row>
    <row r="93" spans="1:11" ht="13.15">
      <c r="A93" s="2"/>
      <c r="B93" s="2"/>
      <c r="C93" s="2"/>
      <c r="D93" s="2"/>
      <c r="E93" s="7" t="str">
        <f>A15</f>
        <v>12/31/19</v>
      </c>
      <c r="F93" s="2"/>
      <c r="G93" s="25">
        <f>'EXHIBIT C9'!F48</f>
        <v>1.919</v>
      </c>
      <c r="H93" s="1"/>
      <c r="I93" s="25">
        <f>'EXHIBIT C9'!F136</f>
        <v>1.125</v>
      </c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 t="s">
        <v>21</v>
      </c>
      <c r="C95" s="2" t="s">
        <v>53</v>
      </c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tr">
        <f>"YEAR BEYOND THE ANTICIPATED IMPLEMENTATION DATE OF "&amp;TEXT(DZ_FACTORS!$C$4,"mm/dd/yy")</f>
        <v>YEAR BEYOND THE ANTICIPATED IMPLEMENTATION DATE OF 04/01/22</v>
      </c>
      <c r="D97" s="2"/>
      <c r="E97" s="2"/>
      <c r="F97" s="2"/>
      <c r="G97" s="2"/>
      <c r="H97" s="2"/>
      <c r="I97" s="16"/>
      <c r="J97" s="2"/>
      <c r="K97" s="2"/>
    </row>
    <row r="98" spans="1:11" ht="13.15">
      <c r="A98" s="2"/>
      <c r="B98" s="2"/>
      <c r="C98" s="2" t="s">
        <v>121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26.25">
      <c r="A100" s="2"/>
      <c r="B100" s="2"/>
      <c r="C100" s="2"/>
      <c r="D100" s="2"/>
      <c r="E100" s="6" t="s">
        <v>52</v>
      </c>
      <c r="F100" s="2"/>
      <c r="G100" s="6" t="s">
        <v>55</v>
      </c>
      <c r="H100" s="2"/>
      <c r="I100" s="6" t="s">
        <v>56</v>
      </c>
      <c r="J100" s="2"/>
      <c r="K100" s="2"/>
    </row>
    <row r="101" spans="1:11" ht="13.15">
      <c r="A101" s="2"/>
      <c r="B101" s="2"/>
      <c r="C101" s="2"/>
      <c r="D101" s="2"/>
      <c r="E101" s="7" t="str">
        <f>A11</f>
        <v>12/31/15</v>
      </c>
      <c r="F101" s="2"/>
      <c r="G101" s="7">
        <f t="shared" ref="G101:G102" si="8">DATE(YEAR(E101),MONTH(E101)-5,DAY(1))</f>
        <v>42186</v>
      </c>
      <c r="H101" s="2"/>
      <c r="I101" s="25">
        <f t="shared" ref="I101:I102" si="9">I102+1</f>
        <v>7.75</v>
      </c>
      <c r="J101" s="2"/>
      <c r="K101" s="2"/>
    </row>
    <row r="102" spans="1:11" ht="13.15">
      <c r="A102" s="2"/>
      <c r="B102" s="2"/>
      <c r="C102" s="2"/>
      <c r="D102" s="2"/>
      <c r="E102" s="7" t="str">
        <f>A12</f>
        <v>12/31/16</v>
      </c>
      <c r="F102" s="2"/>
      <c r="G102" s="7">
        <f t="shared" si="8"/>
        <v>42552</v>
      </c>
      <c r="H102" s="2"/>
      <c r="I102" s="25">
        <f t="shared" si="9"/>
        <v>6.75</v>
      </c>
      <c r="J102" s="2"/>
      <c r="K102" s="2"/>
    </row>
    <row r="103" spans="1:11" ht="13.15">
      <c r="A103" s="2"/>
      <c r="B103" s="2"/>
      <c r="C103" s="2"/>
      <c r="D103" s="2"/>
      <c r="E103" s="7" t="str">
        <f>A13</f>
        <v>12/31/17</v>
      </c>
      <c r="F103" s="2"/>
      <c r="G103" s="7">
        <f>DATE(YEAR(E103),MONTH(E103)-5,DAY(1))</f>
        <v>42917</v>
      </c>
      <c r="H103" s="2"/>
      <c r="I103" s="25">
        <f>I104+1</f>
        <v>5.75</v>
      </c>
      <c r="J103" s="2"/>
      <c r="K103" s="2"/>
    </row>
    <row r="104" spans="1:11" ht="13.15">
      <c r="A104" s="2"/>
      <c r="B104" s="2"/>
      <c r="C104" s="2"/>
      <c r="D104" s="2"/>
      <c r="E104" s="7" t="str">
        <f>A14</f>
        <v>12/31/18</v>
      </c>
      <c r="F104" s="2"/>
      <c r="G104" s="7">
        <f>DATE(YEAR(E104),MONTH(E104)-5,DAY(1))</f>
        <v>43282</v>
      </c>
      <c r="H104" s="2"/>
      <c r="I104" s="25">
        <f>I105+1</f>
        <v>4.75</v>
      </c>
      <c r="J104" s="2"/>
      <c r="K104" s="2"/>
    </row>
    <row r="105" spans="1:11" ht="13.15">
      <c r="A105" s="2"/>
      <c r="B105" s="2"/>
      <c r="C105" s="2"/>
      <c r="D105" s="2"/>
      <c r="E105" s="7" t="str">
        <f>A15</f>
        <v>12/31/19</v>
      </c>
      <c r="F105" s="2"/>
      <c r="G105" s="7">
        <f>DATE(YEAR(E105),MONTH(E105)-5,DAY(1))</f>
        <v>43647</v>
      </c>
      <c r="H105" s="2"/>
      <c r="I105" s="25">
        <f>DZ_FACTORS!C9</f>
        <v>3.75</v>
      </c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</sheetData>
  <mergeCells count="8">
    <mergeCell ref="A56:K56"/>
    <mergeCell ref="A57:K57"/>
    <mergeCell ref="A58:K58"/>
    <mergeCell ref="A4:K4"/>
    <mergeCell ref="A3:K3"/>
    <mergeCell ref="A5:K5"/>
    <mergeCell ref="A6:K6"/>
    <mergeCell ref="A55:K55"/>
  </mergeCells>
  <conditionalFormatting sqref="A11:K11 E62:I62 E68:I68 E78:K78 E89:I89 E101:I101 I90:I93 G90:G93">
    <cfRule type="expression" dxfId="21" priority="3">
      <formula>$I$11=0</formula>
    </cfRule>
  </conditionalFormatting>
  <conditionalFormatting sqref="A12:K12 E63:I63 E69:I69 E79:K79 E90:F90 E102:I102 H90">
    <cfRule type="expression" dxfId="20" priority="2">
      <formula>$I$12=0</formula>
    </cfRule>
  </conditionalFormatting>
  <conditionalFormatting sqref="A13:K13 E64:I64 E70:I70 E80:K80 E91:F91 E103:I103 H91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2021&amp;C&amp;"Times New Roman,Regular"North Carolina CA-2021-RZRLC&amp;R&amp;"Times New Roman,Regular"&amp;A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6"/>
  <sheetViews>
    <sheetView tabSelected="1"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1.79687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G139</f>
        <v>2736686</v>
      </c>
      <c r="F9" s="111"/>
      <c r="G9" s="109">
        <f t="shared" ref="G9:G12" si="2">G87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G143</f>
        <v>2336948</v>
      </c>
      <c r="F13" s="111"/>
      <c r="G13" s="109">
        <f>G91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I139</f>
        <v>8038177</v>
      </c>
      <c r="F15" s="111"/>
      <c r="G15" s="109">
        <f t="shared" ref="G15:G16" si="6">I87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I139</f>
        <v>8038177</v>
      </c>
      <c r="F17" s="111"/>
      <c r="G17" s="109">
        <f t="shared" ref="G17:G18" si="10">I87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I141</f>
        <v>8710176</v>
      </c>
      <c r="F19" s="111"/>
      <c r="G19" s="109">
        <f>I89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I142</f>
        <v>8306793</v>
      </c>
      <c r="F20" s="111"/>
      <c r="G20" s="109">
        <f>I90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I143</f>
        <v>7114444</v>
      </c>
      <c r="F21" s="111"/>
      <c r="G21" s="109">
        <f>I91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ROUND(((ROUND((1+G84)/(1+G136),3))^DZ_FACTORS!C6),3)</f>
        <v>1.2270000000000001</v>
      </c>
      <c r="L26" s="2"/>
      <c r="M26" s="17">
        <f>ROUND(((ROUND((1+I84)/(1+I136),3))^DZ_FACTORS!C6),3)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186" t="s">
        <v>349</v>
      </c>
      <c r="C38" s="186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186" t="s">
        <v>350</v>
      </c>
      <c r="C39" s="186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 t="s">
        <v>21</v>
      </c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122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23</v>
      </c>
      <c r="B45" s="2" t="s">
        <v>63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 t="s">
        <v>25</v>
      </c>
      <c r="B48" s="2" t="s">
        <v>241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2"/>
      <c r="B49" s="2" t="s">
        <v>64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2"/>
      <c r="B50" s="2" t="s">
        <v>65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29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120" t="str">
        <f>TEXT(DZ_FACTORS!$C$4,"mm/dd/yy")&amp;" WHICH IS ASSUMED FOR THE PURPOSES OF TRENDING, SUBJECT TO A"</f>
        <v>04/01/22 WHICH IS ASSUMED FOR THE PURPOSES OF TRENDING, SUBJECT TO A</v>
      </c>
      <c r="C52" s="120"/>
      <c r="D52" s="63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111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tr">
        <f>"PAGE, FOOTNOTE B. IN THIS REVISION, THE PERIOD M IS "&amp;TEXT(DZ_FACTORS!$C$6,"0.00")&amp;" YEAR(S)."</f>
        <v>PAGE, FOOTNOTE B. IN THIS REVISION, THE PERIOD M IS 3.75 YEAR(S).</v>
      </c>
      <c r="C54" s="2"/>
      <c r="D54" s="2"/>
      <c r="E54" s="2"/>
      <c r="F54" s="2"/>
      <c r="G54" s="2"/>
      <c r="H54" s="2"/>
      <c r="I54" s="59"/>
      <c r="J54" s="59"/>
      <c r="K54" s="59"/>
      <c r="L54" s="59"/>
      <c r="M54" s="2"/>
    </row>
    <row r="55" spans="1:13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4" t="s">
        <v>30</v>
      </c>
      <c r="B56" s="2" t="str">
        <f>"CREDIBILITY IS BASED ON A "&amp;TEXT(DZ_FACTORS!$C$15,"0")&amp;"  YEAR TOTAL OF CLAIMS FOR O.T.C. AND A"</f>
        <v>CREDIBILITY IS BASED ON A 5  YEAR TOTAL OF CLAIMS FOR O.T.C. AND A</v>
      </c>
      <c r="C56" s="2"/>
      <c r="D56" s="2"/>
      <c r="E56" s="2"/>
      <c r="F56" s="114"/>
      <c r="G56" s="2"/>
      <c r="H56" s="2"/>
      <c r="I56" s="2"/>
      <c r="J56" s="2"/>
      <c r="K56" s="2"/>
      <c r="L56" s="2"/>
      <c r="M56" s="2"/>
    </row>
    <row r="57" spans="1:13" ht="13.15">
      <c r="A57" s="2"/>
      <c r="B57" s="153" t="str">
        <f>TEXT(DZ_FACTORS!$C$16,"0")&amp;" YEAR TOTAL OF CLAIMS FOR COLLISION SHOWN IN COLUMN (5)."</f>
        <v>5 YEAR TOTAL OF CLAIMS FOR COLLISION SHOWN IN COLUMN (5).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"THE STANDARDS FOR FULL CREDIBILITY ARE "&amp;TEXT(DZ_FACTORS!$E$15,"#,0")&amp;" CLAIMS FOR O.T.C."</f>
        <v>THE STANDARDS FOR FULL CREDIBILITY ARE 11,000 CLAIMS FOR O.T.C.</v>
      </c>
      <c r="C58" s="2"/>
      <c r="D58" s="2"/>
      <c r="E58" s="2"/>
      <c r="F58" s="2"/>
      <c r="G58" s="118"/>
      <c r="H58" s="2"/>
      <c r="I58" s="2"/>
      <c r="J58" s="2"/>
      <c r="K58" s="2"/>
      <c r="L58" s="2"/>
      <c r="M58" s="2"/>
    </row>
    <row r="59" spans="1:13" ht="13.15">
      <c r="A59" s="2"/>
      <c r="B59" s="2" t="str">
        <f>"AND "&amp;TEXT(DZ_FACTORS!$E$16,"#,0")&amp;" CLAIMS FOR COLLISION (SEE CREDIBILITY TABLES IN SECTION C)."</f>
        <v>AND 4,500 CLAIMS FOR COLLISION (SEE CREDIBILITY TABLES IN SECTION C).</v>
      </c>
      <c r="C59" s="118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/>
      <c r="C60" s="118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3.15">
      <c r="A61" s="2"/>
      <c r="B61" s="2"/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5">
      <c r="A62" s="28" t="s">
        <v>0</v>
      </c>
      <c r="B62" s="1"/>
      <c r="C62" s="1"/>
      <c r="D62" s="1"/>
      <c r="E62" s="29"/>
      <c r="F62" s="2"/>
      <c r="G62" s="2"/>
      <c r="H62" s="2"/>
      <c r="I62" s="2"/>
      <c r="J62" s="2"/>
      <c r="K62" s="2"/>
      <c r="L62" s="2"/>
      <c r="M62" s="2"/>
    </row>
    <row r="63" spans="1:13" ht="13.5">
      <c r="A63" s="28"/>
      <c r="B63" s="1"/>
      <c r="C63" s="1"/>
      <c r="D63" s="1"/>
      <c r="E63" s="29"/>
      <c r="F63" s="2"/>
      <c r="G63" s="2"/>
      <c r="H63" s="2"/>
      <c r="I63" s="2"/>
      <c r="J63" s="2"/>
      <c r="K63" s="2"/>
      <c r="L63" s="2"/>
      <c r="M63" s="2"/>
    </row>
    <row r="64" spans="1:13" ht="13.15">
      <c r="A64" s="268" t="s">
        <v>159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3"/>
    </row>
    <row r="65" spans="1:13" ht="13.15">
      <c r="A65" s="268" t="s">
        <v>342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33"/>
    </row>
    <row r="66" spans="1:13" ht="13.15">
      <c r="A66" s="268" t="s">
        <v>82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33"/>
    </row>
    <row r="67" spans="1:13" ht="13.15">
      <c r="A67" s="268" t="s">
        <v>66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3"/>
    </row>
    <row r="69" spans="1:13" ht="26.25">
      <c r="A69" s="4"/>
      <c r="B69" s="2"/>
      <c r="C69" s="2"/>
      <c r="D69" s="2"/>
      <c r="E69" s="6" t="s">
        <v>31</v>
      </c>
      <c r="F69" s="21"/>
      <c r="G69" s="6" t="s">
        <v>67</v>
      </c>
      <c r="H69" s="21"/>
      <c r="I69" s="6" t="s">
        <v>61</v>
      </c>
      <c r="J69" s="21"/>
      <c r="K69" s="2"/>
      <c r="L69" s="2"/>
      <c r="M69" s="2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3.15">
      <c r="A71" s="4"/>
      <c r="B71" s="4" t="s">
        <v>1</v>
      </c>
      <c r="C71" s="2" t="s">
        <v>68</v>
      </c>
      <c r="D71" s="2"/>
      <c r="E71" s="7" t="str">
        <f>C9</f>
        <v>12/31/15</v>
      </c>
      <c r="G71" s="164">
        <v>2315368</v>
      </c>
      <c r="H71" s="169"/>
      <c r="I71" s="169">
        <v>7074365</v>
      </c>
      <c r="J71" s="2"/>
      <c r="K71" s="2"/>
      <c r="L71" s="2"/>
      <c r="M71" s="30"/>
    </row>
    <row r="72" spans="1:13" ht="13.15">
      <c r="A72" s="4"/>
      <c r="B72" s="4"/>
      <c r="C72" s="2"/>
      <c r="D72" s="2"/>
      <c r="E72" s="7" t="str">
        <f>C10</f>
        <v>12/31/16</v>
      </c>
      <c r="G72" s="164">
        <v>2593053</v>
      </c>
      <c r="H72" s="169"/>
      <c r="I72" s="169">
        <v>8839691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C11</f>
        <v>12/31/17</v>
      </c>
      <c r="F73" s="2"/>
      <c r="G73" s="164">
        <v>2682462</v>
      </c>
      <c r="H73" s="169"/>
      <c r="I73" s="169">
        <v>9274466</v>
      </c>
      <c r="J73" s="2"/>
      <c r="K73" s="2"/>
      <c r="L73" s="2"/>
      <c r="M73" s="2"/>
    </row>
    <row r="74" spans="1:13" ht="13.15">
      <c r="A74" s="4"/>
      <c r="B74" s="4"/>
      <c r="C74" s="2"/>
      <c r="D74" s="2"/>
      <c r="E74" s="7" t="str">
        <f>C12</f>
        <v>12/31/18</v>
      </c>
      <c r="F74" s="2"/>
      <c r="G74" s="164">
        <v>2271696</v>
      </c>
      <c r="H74" s="169"/>
      <c r="I74" s="169">
        <v>6785339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C13</f>
        <v>12/31/19</v>
      </c>
      <c r="F75" s="2"/>
      <c r="G75" s="164">
        <v>1491294</v>
      </c>
      <c r="H75" s="169"/>
      <c r="I75" s="169">
        <v>7364218</v>
      </c>
      <c r="J75" s="2"/>
      <c r="K75" s="2"/>
      <c r="L75" s="2"/>
      <c r="M75" s="2"/>
    </row>
    <row r="76" spans="1:13" ht="13.15">
      <c r="A76" s="2"/>
      <c r="B76" s="4"/>
      <c r="C76" s="2"/>
      <c r="D76" s="2"/>
      <c r="E76" s="2"/>
      <c r="F76" s="2"/>
      <c r="G76" s="170"/>
      <c r="H76" s="170"/>
      <c r="I76" s="170"/>
      <c r="J76" s="2"/>
      <c r="K76" s="2"/>
      <c r="L76" s="2"/>
      <c r="M76" s="2"/>
    </row>
    <row r="77" spans="1:13" ht="13.15">
      <c r="A77" s="2"/>
      <c r="B77" s="4" t="s">
        <v>2</v>
      </c>
      <c r="C77" s="2" t="s">
        <v>38</v>
      </c>
      <c r="D77" s="2"/>
      <c r="E77" s="7" t="str">
        <f>C9</f>
        <v>12/31/15</v>
      </c>
      <c r="F77" s="2"/>
      <c r="G77" s="170">
        <f>IF(K9=0,"---",ROUND(G71*$G$96*G99,0))</f>
        <v>2613749</v>
      </c>
      <c r="H77" s="170"/>
      <c r="I77" s="170">
        <f>IF(K15=0,"----",ROUND(I71*$I$96*I99,0))</f>
        <v>7994032</v>
      </c>
      <c r="J77" s="2"/>
      <c r="K77" s="2"/>
      <c r="L77" s="2"/>
      <c r="M77" s="2"/>
    </row>
    <row r="78" spans="1:13" ht="13.15">
      <c r="A78" s="2"/>
      <c r="B78" s="4"/>
      <c r="C78" s="2" t="s">
        <v>39</v>
      </c>
      <c r="D78" s="2"/>
      <c r="E78" s="7" t="str">
        <f>C10</f>
        <v>12/31/16</v>
      </c>
      <c r="F78" s="2"/>
      <c r="G78" s="170">
        <f>IF(K10=0,"---",ROUND(G72*$G$96*G100,0))</f>
        <v>2927220</v>
      </c>
      <c r="H78" s="170"/>
      <c r="I78" s="170">
        <f>IF(K16=0,"----",ROUND(I72*$I$96*I100,0))</f>
        <v>9978862</v>
      </c>
      <c r="J78" s="2"/>
      <c r="K78" s="2"/>
      <c r="L78" s="2"/>
      <c r="M78" s="2"/>
    </row>
    <row r="79" spans="1:13" ht="13.15">
      <c r="A79" s="2"/>
      <c r="B79" s="4"/>
      <c r="C79" s="2" t="s">
        <v>40</v>
      </c>
      <c r="D79" s="2"/>
      <c r="E79" s="7" t="str">
        <f>C11</f>
        <v>12/31/17</v>
      </c>
      <c r="F79" s="2"/>
      <c r="G79" s="170">
        <f>IF(K11=0,"---",ROUND(G73*$G$96*G101,0))</f>
        <v>3028151</v>
      </c>
      <c r="H79" s="170"/>
      <c r="I79" s="170">
        <f>IF(K19=0,"----",ROUND(I73*$I$96*I101,0))</f>
        <v>10427746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7" t="str">
        <f>C12</f>
        <v>12/31/18</v>
      </c>
      <c r="F80" s="2"/>
      <c r="G80" s="170">
        <f>IF(K12=0,"---",ROUND(G74*$G$96*G102,0))</f>
        <v>2579852</v>
      </c>
      <c r="H80" s="170"/>
      <c r="I80" s="170">
        <f>IF(K20=0,"----",ROUND(I74*$I$96*I102,0))</f>
        <v>7613761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C13</f>
        <v>12/31/19</v>
      </c>
      <c r="F81" s="2"/>
      <c r="G81" s="170">
        <f>IF(K13=0,"---",ROUND(G75*$G$96*G103,0))</f>
        <v>1814920</v>
      </c>
      <c r="H81" s="170"/>
      <c r="I81" s="170">
        <f>IF(K21=0,"----",ROUND(I75*$I$96*I103,0))</f>
        <v>8221708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 t="s">
        <v>3</v>
      </c>
      <c r="C83" s="2" t="s">
        <v>41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 t="s">
        <v>42</v>
      </c>
      <c r="D84" s="2"/>
      <c r="E84" s="2"/>
      <c r="F84" s="2"/>
      <c r="G84" s="74">
        <f>'EXHIBIT C6'!X32</f>
        <v>6.5000000000000002E-2</v>
      </c>
      <c r="H84" s="75"/>
      <c r="I84" s="74">
        <f>'EXHIBIT C7'!X32</f>
        <v>4.4999999999999998E-2</v>
      </c>
      <c r="J84" s="2"/>
      <c r="K84" s="2"/>
      <c r="L84" s="2"/>
      <c r="M84" s="2"/>
    </row>
    <row r="85" spans="1:13" ht="13.15">
      <c r="A85" s="2"/>
      <c r="B85" s="4"/>
      <c r="C85" s="2" t="s">
        <v>43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4</v>
      </c>
      <c r="C87" s="2" t="s">
        <v>44</v>
      </c>
      <c r="D87" s="2"/>
      <c r="E87" s="7" t="str">
        <f>C9</f>
        <v>12/31/15</v>
      </c>
      <c r="F87" s="2"/>
      <c r="G87" s="170">
        <f>IF(K9=0,"----",ROUND(G77*ROUND(((1+$G$84)^G111),3),0))</f>
        <v>4257797</v>
      </c>
      <c r="H87" s="170"/>
      <c r="I87" s="170">
        <f>IF(K15=0,"----",ROUND(I77*ROUND(((1+$I$84)^I111),3),0))</f>
        <v>11247603</v>
      </c>
      <c r="J87" s="2"/>
      <c r="K87" s="2"/>
      <c r="L87" s="2"/>
      <c r="M87" s="2"/>
    </row>
    <row r="88" spans="1:13" ht="13.15">
      <c r="A88" s="2"/>
      <c r="B88" s="2"/>
      <c r="C88" s="2" t="s">
        <v>39</v>
      </c>
      <c r="D88" s="2"/>
      <c r="E88" s="7" t="str">
        <f>C10</f>
        <v>12/31/16</v>
      </c>
      <c r="F88" s="2"/>
      <c r="G88" s="170">
        <f>IF(K10=0,"----",ROUND(G78*ROUND(((1+$G$84)^G112),3),0))</f>
        <v>4478647</v>
      </c>
      <c r="H88" s="170"/>
      <c r="I88" s="170">
        <f>IF(K16=0,"----",ROUND(I78*ROUND(((1+$I$84)^I112),3),0))</f>
        <v>13431548</v>
      </c>
      <c r="J88" s="2"/>
      <c r="K88" s="2"/>
      <c r="L88" s="2"/>
      <c r="M88" s="2"/>
    </row>
    <row r="89" spans="1:13" ht="13.15">
      <c r="A89" s="2"/>
      <c r="B89" s="2"/>
      <c r="C89" s="2" t="s">
        <v>45</v>
      </c>
      <c r="D89" s="2"/>
      <c r="E89" s="7" t="str">
        <f>C11</f>
        <v>12/31/17</v>
      </c>
      <c r="F89" s="2"/>
      <c r="G89" s="170">
        <f>IF(K11=0,"----",ROUND(G79*ROUND(((1+$G$84)^G113),3),0))</f>
        <v>4348425</v>
      </c>
      <c r="H89" s="170"/>
      <c r="I89" s="170">
        <f>IF(K19=0,"----",ROUND(I79*ROUND(((1+$I$84)^I113),3),0))</f>
        <v>13430937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C12</f>
        <v>12/31/18</v>
      </c>
      <c r="F90" s="2"/>
      <c r="G90" s="170">
        <f>IF(K12=0,"----",ROUND(G80*ROUND(((1+$G$84)^G114),3),0))</f>
        <v>3480220</v>
      </c>
      <c r="H90" s="170"/>
      <c r="I90" s="170">
        <f>IF(K20=0,"----",ROUND(I80*ROUND(((1+$I$84)^I114),3),0))</f>
        <v>9387767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C13</f>
        <v>12/31/19</v>
      </c>
      <c r="F91" s="2"/>
      <c r="G91" s="170">
        <f>IF(K13=0,"----",ROUND(G81*ROUND(((1+$G$84)^G115),3),0))</f>
        <v>2297689</v>
      </c>
      <c r="H91" s="170"/>
      <c r="I91" s="170">
        <f>IF(K21=0,"----",ROUND(I81*ROUND(((1+$I$84)^I115),3),0))</f>
        <v>9693394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1" t="s">
        <v>20</v>
      </c>
      <c r="C93" s="2" t="s">
        <v>69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"/>
      <c r="C94" s="2" t="s">
        <v>70</v>
      </c>
      <c r="D94" s="2"/>
      <c r="E94" s="2"/>
      <c r="F94" s="2"/>
      <c r="G94" s="2"/>
      <c r="H94" s="2"/>
      <c r="I94" s="31"/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2" t="s">
        <v>67</v>
      </c>
      <c r="H95" s="2"/>
      <c r="I95" s="2" t="s">
        <v>59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94">
        <f>'EXHIBIT C1'!$S$22</f>
        <v>1.1299999999999999</v>
      </c>
      <c r="H96" s="75"/>
      <c r="I96" s="94">
        <f>'EXHIBIT C1'!$S$22</f>
        <v>1.1299999999999999</v>
      </c>
      <c r="J96" s="2"/>
      <c r="K96" s="2"/>
      <c r="L96" s="2"/>
      <c r="M96" s="2"/>
    </row>
    <row r="97" spans="1:13" ht="13.15">
      <c r="A97" s="2"/>
      <c r="B97" s="2"/>
      <c r="C97" s="2" t="s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/>
      <c r="D98" s="2"/>
      <c r="E98" s="6" t="s">
        <v>52</v>
      </c>
      <c r="F98" s="2"/>
      <c r="G98" s="21" t="s">
        <v>60</v>
      </c>
      <c r="H98" s="2"/>
      <c r="I98" s="21" t="s">
        <v>59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C9</f>
        <v>12/31/15</v>
      </c>
      <c r="G99" s="171">
        <f>IF(K9=0,"-----",'EXHIBIT C10'!F44)</f>
        <v>0.999</v>
      </c>
      <c r="H99" s="172"/>
      <c r="I99" s="171">
        <f>IF(K15=0,"-----",'EXHIBIT C10'!F132)</f>
        <v>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C10</f>
        <v>12/31/16</v>
      </c>
      <c r="G100" s="171">
        <f>IF(K10=0,"-----",'EXHIBIT C10'!F45)</f>
        <v>0.999</v>
      </c>
      <c r="H100" s="172"/>
      <c r="I100" s="171">
        <f>IF(K16=0,"-----",'EXHIBIT C10'!F133)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C11</f>
        <v>12/31/17</v>
      </c>
      <c r="F101" s="2"/>
      <c r="G101" s="171">
        <f>IF(K11=0,"-----",'EXHIBIT C10'!F46)</f>
        <v>0.999</v>
      </c>
      <c r="H101" s="172"/>
      <c r="I101" s="171">
        <f>IF(K19=0,"-----",'EXHIBIT C10'!F134)</f>
        <v>0.995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C12</f>
        <v>12/31/18</v>
      </c>
      <c r="F102" s="2"/>
      <c r="G102" s="171">
        <f>IF(K12=0,"-----",'EXHIBIT C10'!F47)</f>
        <v>1.0049999999999999</v>
      </c>
      <c r="H102" s="172"/>
      <c r="I102" s="171">
        <f>IF(K20=0,"-----",'EXHIBIT C10'!F135)</f>
        <v>0.99299999999999999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C13</f>
        <v>12/31/19</v>
      </c>
      <c r="F103" s="2"/>
      <c r="G103" s="171">
        <f>IF(K13=0,"-----",'EXHIBIT C10'!F48)</f>
        <v>1.077</v>
      </c>
      <c r="H103" s="172"/>
      <c r="I103" s="171">
        <f>IF(K21=0,"-----",'EXHIBIT C10'!F136)</f>
        <v>0.98799999999999999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 t="s">
        <v>21</v>
      </c>
      <c r="C105" s="2" t="s">
        <v>124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">
        <v>126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tr">
        <f>"BEYOND THE ANTICIPATED IMPLEMENTATION DATE OF "&amp;TEXT(DZ_FACTORS!$C$4,"mm/dd/yy")&amp;" WHICH IS"</f>
        <v>BEYOND THE ANTICIPATED IMPLEMENTATION DATE OF 04/01/22 WHICH IS</v>
      </c>
      <c r="D107" s="2"/>
      <c r="E107" s="2"/>
      <c r="F107" s="2"/>
      <c r="G107" s="2"/>
      <c r="H107" s="2"/>
      <c r="I107" s="16"/>
      <c r="J107" s="2"/>
      <c r="K107" s="2"/>
      <c r="L107" s="2"/>
      <c r="M107" s="2"/>
    </row>
    <row r="108" spans="1:13" ht="13.15">
      <c r="A108" s="2"/>
      <c r="B108" s="2"/>
      <c r="C108" s="2" t="s">
        <v>127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26.25">
      <c r="A110" s="2"/>
      <c r="B110" s="2"/>
      <c r="C110" s="6" t="s">
        <v>52</v>
      </c>
      <c r="D110" s="2"/>
      <c r="E110" s="6" t="s">
        <v>55</v>
      </c>
      <c r="F110" s="2"/>
      <c r="G110" s="6" t="s">
        <v>71</v>
      </c>
      <c r="H110" s="2"/>
      <c r="I110" s="6" t="s">
        <v>72</v>
      </c>
      <c r="J110" s="2"/>
      <c r="K110" s="2"/>
      <c r="L110" s="2"/>
      <c r="M110" s="2"/>
    </row>
    <row r="111" spans="1:13" ht="13.15">
      <c r="A111" s="2"/>
      <c r="B111" s="2"/>
      <c r="C111" s="7" t="str">
        <f>C9</f>
        <v>12/31/15</v>
      </c>
      <c r="E111" s="7">
        <f t="shared" ref="E111:E112" si="12">DATE(YEAR(C111),MONTH(C111)-5,DAY(1))</f>
        <v>42186</v>
      </c>
      <c r="F111" s="2"/>
      <c r="G111" s="171">
        <f>IF(K9=0,"-----",G112+1)</f>
        <v>7.75</v>
      </c>
      <c r="H111" s="121"/>
      <c r="I111" s="171">
        <f>IF(K15=0,"-----",I112+1)</f>
        <v>7.75</v>
      </c>
      <c r="J111" s="2"/>
      <c r="K111" s="2"/>
      <c r="L111" s="2"/>
      <c r="M111" s="2"/>
    </row>
    <row r="112" spans="1:13" ht="13.15">
      <c r="A112" s="2"/>
      <c r="B112" s="2"/>
      <c r="C112" s="7" t="str">
        <f>C10</f>
        <v>12/31/16</v>
      </c>
      <c r="E112" s="7">
        <f t="shared" si="12"/>
        <v>42552</v>
      </c>
      <c r="F112" s="2"/>
      <c r="G112" s="171">
        <f>IF(K10=0,"-----",G113+1)</f>
        <v>6.75</v>
      </c>
      <c r="H112" s="121"/>
      <c r="I112" s="171">
        <f>IF(K16=0,"-----",I113+1)</f>
        <v>6.75</v>
      </c>
      <c r="J112" s="2"/>
      <c r="K112" s="2"/>
      <c r="L112" s="2"/>
      <c r="M112" s="2"/>
    </row>
    <row r="113" spans="1:13" ht="13.15">
      <c r="A113" s="2"/>
      <c r="B113" s="2"/>
      <c r="C113" s="7" t="str">
        <f>C11</f>
        <v>12/31/17</v>
      </c>
      <c r="D113" s="2"/>
      <c r="E113" s="7">
        <f>DATE(YEAR(C113),MONTH(C113)-5,DAY(1))</f>
        <v>42917</v>
      </c>
      <c r="F113" s="2"/>
      <c r="G113" s="171">
        <f>IF(K11=0,"-----",G114+1)</f>
        <v>5.75</v>
      </c>
      <c r="H113" s="121"/>
      <c r="I113" s="171">
        <f>IF(K19=0,"-----",I114+1)</f>
        <v>5.75</v>
      </c>
      <c r="J113" s="2"/>
      <c r="K113" s="2"/>
      <c r="L113" s="2"/>
      <c r="M113" s="2"/>
    </row>
    <row r="114" spans="1:13" ht="13.15">
      <c r="A114" s="2"/>
      <c r="B114" s="2"/>
      <c r="C114" s="7" t="str">
        <f>C12</f>
        <v>12/31/18</v>
      </c>
      <c r="D114" s="2"/>
      <c r="E114" s="7">
        <f>DATE(YEAR(C114),MONTH(C114)-5,DAY(1))</f>
        <v>43282</v>
      </c>
      <c r="F114" s="2"/>
      <c r="G114" s="171">
        <f>IF(K12=0,"-----",G115+1)</f>
        <v>4.75</v>
      </c>
      <c r="H114" s="121"/>
      <c r="I114" s="171">
        <f>IF(K20=0,"-----",I115+1)</f>
        <v>4.75</v>
      </c>
      <c r="J114" s="2"/>
      <c r="K114" s="2"/>
      <c r="L114" s="2"/>
      <c r="M114" s="2"/>
    </row>
    <row r="115" spans="1:13" ht="13.15">
      <c r="A115" s="2"/>
      <c r="B115" s="2"/>
      <c r="C115" s="7" t="str">
        <f>C13</f>
        <v>12/31/19</v>
      </c>
      <c r="D115" s="2"/>
      <c r="E115" s="7">
        <f>DATE(YEAR(C115),MONTH(C115)-5,DAY(1))</f>
        <v>43647</v>
      </c>
      <c r="F115" s="2"/>
      <c r="G115" s="171">
        <f>DZ_FACTORS!$C$9</f>
        <v>3.75</v>
      </c>
      <c r="H115" s="121"/>
      <c r="I115" s="171">
        <f>DZ_FACTORS!$C$9</f>
        <v>3.75</v>
      </c>
      <c r="J115" s="2"/>
      <c r="K115" s="2"/>
      <c r="L115" s="2"/>
      <c r="M115" s="2"/>
    </row>
    <row r="116" spans="1:13" ht="13.15">
      <c r="A116" s="2"/>
      <c r="B116" s="2"/>
      <c r="C116" s="7"/>
      <c r="D116" s="2"/>
      <c r="E116" s="7"/>
      <c r="F116" s="2"/>
      <c r="G116" s="25"/>
      <c r="H116" s="2"/>
      <c r="I116" s="25"/>
      <c r="J116" s="2"/>
      <c r="K116" s="2"/>
      <c r="L116" s="2"/>
      <c r="M116" s="2"/>
    </row>
    <row r="117" spans="1:13" ht="13.15">
      <c r="A117" s="2"/>
      <c r="B117" s="2"/>
      <c r="C117" s="7"/>
      <c r="D117" s="2"/>
      <c r="E117" s="7"/>
      <c r="F117" s="2"/>
      <c r="G117" s="25"/>
      <c r="H117" s="2"/>
      <c r="I117" s="25"/>
      <c r="J117" s="2"/>
      <c r="K117" s="2"/>
      <c r="L117" s="2"/>
      <c r="M117" s="2"/>
    </row>
    <row r="118" spans="1:13" ht="13.5">
      <c r="A118" s="1" t="s">
        <v>0</v>
      </c>
      <c r="B118" s="2"/>
      <c r="C118" s="2"/>
      <c r="D118" s="1"/>
      <c r="E118" s="1"/>
      <c r="F118" s="1"/>
      <c r="G118" s="29"/>
      <c r="H118" s="2"/>
      <c r="I118" s="2"/>
      <c r="J118" s="2"/>
      <c r="K118" s="2"/>
      <c r="L118" s="2"/>
      <c r="M118" s="2"/>
    </row>
    <row r="119" spans="1:13" ht="13.5">
      <c r="A119" s="1"/>
      <c r="B119" s="2"/>
      <c r="C119" s="2"/>
      <c r="D119" s="1"/>
      <c r="E119" s="1"/>
      <c r="F119" s="1"/>
      <c r="G119" s="29"/>
      <c r="H119" s="2"/>
      <c r="I119" s="2"/>
      <c r="J119" s="2"/>
      <c r="K119" s="2"/>
      <c r="L119" s="2"/>
      <c r="M119" s="2"/>
    </row>
    <row r="120" spans="1:13" ht="13.15">
      <c r="A120" s="266" t="s">
        <v>159</v>
      </c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</row>
    <row r="121" spans="1:13" ht="13.15">
      <c r="A121" s="266" t="s">
        <v>79</v>
      </c>
      <c r="B121" s="265"/>
      <c r="C121" s="265"/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</row>
    <row r="122" spans="1:13" ht="13.15">
      <c r="A122" s="266" t="s">
        <v>82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87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73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7"/>
      <c r="B125" s="250"/>
      <c r="C125" s="250"/>
      <c r="D125" s="250"/>
      <c r="E125" s="250"/>
      <c r="F125" s="250"/>
      <c r="G125" s="250"/>
      <c r="H125" s="250"/>
      <c r="I125" s="250"/>
      <c r="J125" s="250"/>
      <c r="K125" s="250"/>
      <c r="L125" s="250"/>
      <c r="M125" s="250"/>
    </row>
    <row r="126" spans="1:13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26.25">
      <c r="A127" s="2"/>
      <c r="B127" s="2"/>
      <c r="C127" s="2"/>
      <c r="D127" s="2"/>
      <c r="E127" s="6" t="s">
        <v>31</v>
      </c>
      <c r="F127" s="21"/>
      <c r="G127" s="6" t="s">
        <v>67</v>
      </c>
      <c r="H127" s="21"/>
      <c r="I127" s="6" t="s">
        <v>61</v>
      </c>
      <c r="J127" s="21"/>
      <c r="K127" s="2"/>
      <c r="L127" s="2"/>
      <c r="M127" s="2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3.15">
      <c r="A129" s="2"/>
      <c r="B129" s="4" t="s">
        <v>1</v>
      </c>
      <c r="C129" s="2" t="s">
        <v>73</v>
      </c>
      <c r="D129" s="2"/>
      <c r="E129" s="7" t="str">
        <f>C9</f>
        <v>12/31/15</v>
      </c>
      <c r="F129" s="2"/>
      <c r="G129" s="164">
        <v>2552879.1699999846</v>
      </c>
      <c r="H129" s="169"/>
      <c r="I129" s="165">
        <v>7164150.8500000499</v>
      </c>
      <c r="J129" s="2"/>
      <c r="K129" s="2"/>
      <c r="L129" s="2"/>
      <c r="M129" s="9"/>
    </row>
    <row r="130" spans="1:13" ht="13.15">
      <c r="A130" s="2"/>
      <c r="B130" s="4"/>
      <c r="C130" s="2" t="s">
        <v>74</v>
      </c>
      <c r="D130" s="2"/>
      <c r="E130" s="7" t="str">
        <f>C10</f>
        <v>12/31/16</v>
      </c>
      <c r="F130" s="2"/>
      <c r="G130" s="164">
        <v>2680772.6200000164</v>
      </c>
      <c r="H130" s="169"/>
      <c r="I130" s="165">
        <v>7452021.0899999822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C11</f>
        <v>12/31/17</v>
      </c>
      <c r="F131" s="2"/>
      <c r="G131" s="164">
        <v>2824540.0600000117</v>
      </c>
      <c r="H131" s="169"/>
      <c r="I131" s="165">
        <v>7998324.9300000053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C12</f>
        <v>12/31/18</v>
      </c>
      <c r="F132" s="2"/>
      <c r="G132" s="164">
        <v>2581501.3599999957</v>
      </c>
      <c r="H132" s="169"/>
      <c r="I132" s="165">
        <v>7741652.2300000144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C13</f>
        <v>12/31/19</v>
      </c>
      <c r="F133" s="2"/>
      <c r="G133" s="164">
        <v>2260104.5499999956</v>
      </c>
      <c r="H133" s="169"/>
      <c r="I133" s="165">
        <v>6730788.6899999976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32"/>
      <c r="B135" s="4" t="s">
        <v>2</v>
      </c>
      <c r="C135" s="2" t="s">
        <v>75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 t="s">
        <v>42</v>
      </c>
      <c r="D136" s="2"/>
      <c r="E136" s="2"/>
      <c r="F136" s="2"/>
      <c r="G136" s="74">
        <f>'EXHIBIT C8'!D29</f>
        <v>8.9999999999999993E-3</v>
      </c>
      <c r="H136" s="75"/>
      <c r="I136" s="74">
        <f>'EXHIBIT C8'!D31</f>
        <v>1.4999999999999999E-2</v>
      </c>
      <c r="J136" s="2"/>
      <c r="K136" s="2"/>
      <c r="L136" s="2"/>
      <c r="M136" s="2"/>
    </row>
    <row r="137" spans="1:13" ht="13.15">
      <c r="A137" s="2"/>
      <c r="B137" s="4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 t="s">
        <v>3</v>
      </c>
      <c r="C139" s="2" t="s">
        <v>84</v>
      </c>
      <c r="D139" s="2"/>
      <c r="E139" s="7" t="str">
        <f>C9</f>
        <v>12/31/15</v>
      </c>
      <c r="G139" s="170">
        <f>IF(K9=0,"----",ROUND(G129*ROUND((1+$G$136)^G152,3),0))</f>
        <v>2736686</v>
      </c>
      <c r="H139" s="170"/>
      <c r="I139" s="170">
        <f>IF(K15=0,"----",ROUND(I129*ROUND((1+$I$136)^I152,3),0))</f>
        <v>8038177</v>
      </c>
      <c r="J139" s="2"/>
      <c r="K139" s="2"/>
      <c r="L139" s="2"/>
      <c r="M139" s="2"/>
    </row>
    <row r="140" spans="1:13" ht="13.15">
      <c r="A140" s="2"/>
      <c r="B140" s="2"/>
      <c r="C140" s="2" t="s">
        <v>85</v>
      </c>
      <c r="D140" s="2"/>
      <c r="E140" s="7" t="str">
        <f>C10</f>
        <v>12/31/16</v>
      </c>
      <c r="G140" s="170">
        <f>IF(K10=0,"----",ROUND(G130*ROUND((1+$G$136)^G153,3),0))</f>
        <v>2846981</v>
      </c>
      <c r="H140" s="170"/>
      <c r="I140" s="170">
        <f>IF(K16=0,"----",ROUND(I130*ROUND((1+$I$136)^I153,3),0))</f>
        <v>8241935</v>
      </c>
      <c r="J140" s="2"/>
      <c r="K140" s="2"/>
      <c r="L140" s="2"/>
      <c r="M140" s="2"/>
    </row>
    <row r="141" spans="1:13" ht="13.15">
      <c r="A141" s="2"/>
      <c r="B141" s="2"/>
      <c r="C141" s="2" t="s">
        <v>86</v>
      </c>
      <c r="D141" s="2"/>
      <c r="E141" s="7" t="str">
        <f>C11</f>
        <v>12/31/17</v>
      </c>
      <c r="F141" s="2"/>
      <c r="G141" s="170">
        <f>IF(K11=0,"----",ROUND(G131*ROUND((1+$G$136)^G154,3),0))</f>
        <v>2974241</v>
      </c>
      <c r="H141" s="170"/>
      <c r="I141" s="170">
        <f>IF(K19=0,"----",ROUND(I131*ROUND((1+$I$136)^I154,3),0))</f>
        <v>8710176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C12</f>
        <v>12/31/18</v>
      </c>
      <c r="F142" s="2"/>
      <c r="G142" s="170">
        <f>IF(K12=0,"----",ROUND(G132*ROUND((1+$G$136)^G155,3),0))</f>
        <v>2692506</v>
      </c>
      <c r="H142" s="170"/>
      <c r="I142" s="170">
        <f>IF(K20=0,"----",ROUND(I132*ROUND((1+$I$136)^I155,3),0))</f>
        <v>8306793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C13</f>
        <v>12/31/19</v>
      </c>
      <c r="F143" s="2"/>
      <c r="G143" s="170">
        <f>IF(K13=0,"----",ROUND(G133*ROUND((1+$G$136)^G156,3),0))</f>
        <v>2336948</v>
      </c>
      <c r="H143" s="170"/>
      <c r="I143" s="170">
        <f>IF(K21=0,"----",ROUND(I133*ROUND((1+$I$136)^I156,3),0))</f>
        <v>7114444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 t="s">
        <v>20</v>
      </c>
      <c r="C145" s="2" t="s">
        <v>125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76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128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120" t="str">
        <f>TEXT(DZ_FACTORS!$C$4,"mm/dd/yy")&amp;" WHICH IS ASSUMED FOR THE PURPOSE OF TRENDING BOTH OTC"</f>
        <v>04/01/22 WHICH IS ASSUMED FOR THE PURPOSE OF TRENDING BOTH OTC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26.25">
      <c r="A151" s="2"/>
      <c r="B151" s="2"/>
      <c r="C151" s="6" t="s">
        <v>52</v>
      </c>
      <c r="D151" s="2"/>
      <c r="E151" s="6" t="s">
        <v>77</v>
      </c>
      <c r="F151" s="2"/>
      <c r="G151" s="6" t="s">
        <v>71</v>
      </c>
      <c r="H151" s="2"/>
      <c r="I151" s="6" t="s">
        <v>72</v>
      </c>
      <c r="J151" s="2"/>
      <c r="K151" s="2"/>
      <c r="L151" s="2"/>
      <c r="M151" s="2"/>
    </row>
    <row r="152" spans="1:13" ht="13.15">
      <c r="A152" s="2"/>
      <c r="B152" s="2"/>
      <c r="C152" s="7" t="str">
        <f>C9</f>
        <v>12/31/15</v>
      </c>
      <c r="E152" s="7">
        <f t="shared" ref="E152:E153" si="13">DATE(YEAR(C152),MONTH(C152)-11,DAY(1))</f>
        <v>42005</v>
      </c>
      <c r="G152" s="171">
        <f>IF(K9=0,"-----",G153+1)</f>
        <v>7.75</v>
      </c>
      <c r="H152" s="121"/>
      <c r="I152" s="171">
        <f>IF(K15=0,"-----",I153+1)</f>
        <v>7.75</v>
      </c>
      <c r="J152" s="2"/>
      <c r="K152" s="2"/>
      <c r="L152" s="2"/>
      <c r="M152" s="2"/>
    </row>
    <row r="153" spans="1:13" ht="13.15">
      <c r="A153" s="2"/>
      <c r="B153" s="2"/>
      <c r="C153" s="7" t="str">
        <f>C10</f>
        <v>12/31/16</v>
      </c>
      <c r="E153" s="7">
        <f t="shared" si="13"/>
        <v>42370</v>
      </c>
      <c r="G153" s="171">
        <f>IF(K10=0,"-----",G154+1)</f>
        <v>6.75</v>
      </c>
      <c r="H153" s="121"/>
      <c r="I153" s="171">
        <f>IF(K16=0,"-----",I154+1)</f>
        <v>6.75</v>
      </c>
      <c r="J153" s="2"/>
      <c r="K153" s="2"/>
      <c r="L153" s="2"/>
      <c r="M153" s="2"/>
    </row>
    <row r="154" spans="1:13" ht="13.15">
      <c r="A154" s="2"/>
      <c r="B154" s="2"/>
      <c r="C154" s="7" t="str">
        <f>C11</f>
        <v>12/31/17</v>
      </c>
      <c r="D154" s="2"/>
      <c r="E154" s="7">
        <f>DATE(YEAR(C154),MONTH(C154)-11,DAY(1))</f>
        <v>42736</v>
      </c>
      <c r="F154" s="2"/>
      <c r="G154" s="171">
        <f>IF(K11=0,"-----",G155+1)</f>
        <v>5.75</v>
      </c>
      <c r="H154" s="121"/>
      <c r="I154" s="171">
        <f>IF(K19=0,"-----",I155+1)</f>
        <v>5.75</v>
      </c>
      <c r="J154" s="2"/>
      <c r="K154" s="2"/>
      <c r="L154" s="2"/>
      <c r="M154" s="2"/>
    </row>
    <row r="155" spans="1:13" ht="13.15">
      <c r="A155" s="2"/>
      <c r="B155" s="2"/>
      <c r="C155" s="7" t="str">
        <f>C12</f>
        <v>12/31/18</v>
      </c>
      <c r="D155" s="2"/>
      <c r="E155" s="7">
        <f>DATE(YEAR(C155),MONTH(C155)-11,DAY(1))</f>
        <v>43101</v>
      </c>
      <c r="F155" s="2"/>
      <c r="G155" s="171">
        <f>IF(K12=0,"-----",G156+1)</f>
        <v>4.75</v>
      </c>
      <c r="H155" s="121"/>
      <c r="I155" s="171">
        <f>IF(K20=0,"-----",I156+1)</f>
        <v>4.75</v>
      </c>
      <c r="J155" s="2"/>
      <c r="K155" s="2"/>
      <c r="L155" s="2"/>
      <c r="M155" s="2"/>
    </row>
    <row r="156" spans="1:13" ht="13.15">
      <c r="A156" s="2"/>
      <c r="B156" s="2"/>
      <c r="C156" s="7" t="str">
        <f>C13</f>
        <v>12/31/19</v>
      </c>
      <c r="D156" s="2"/>
      <c r="E156" s="7">
        <f>DATE(YEAR(C156),MONTH(C156)-11,DAY(1))</f>
        <v>43466</v>
      </c>
      <c r="F156" s="2"/>
      <c r="G156" s="171">
        <f>DZ_FACTORS!$C$9</f>
        <v>3.75</v>
      </c>
      <c r="H156" s="121"/>
      <c r="I156" s="171">
        <f>DZ_FACTORS!$C$9</f>
        <v>3.75</v>
      </c>
      <c r="J156" s="2"/>
      <c r="K156" s="2"/>
      <c r="L156" s="2"/>
      <c r="M156" s="2"/>
    </row>
  </sheetData>
  <mergeCells count="13">
    <mergeCell ref="A125:M125"/>
    <mergeCell ref="A3:M3"/>
    <mergeCell ref="A4:M4"/>
    <mergeCell ref="A5:M5"/>
    <mergeCell ref="A64:L64"/>
    <mergeCell ref="A65:L65"/>
    <mergeCell ref="A66:L66"/>
    <mergeCell ref="A120:M120"/>
    <mergeCell ref="A67:L67"/>
    <mergeCell ref="A121:M121"/>
    <mergeCell ref="A124:M124"/>
    <mergeCell ref="A122:M122"/>
    <mergeCell ref="A123:M123"/>
  </mergeCells>
  <conditionalFormatting sqref="C9:M9 C15:M15 E71:I71 E77:I77 E87:I87 E99:I99 C111:I111 E129:I129 E139:I139 C152:I152">
    <cfRule type="expression" dxfId="18" priority="27">
      <formula>AND($K$9=0,$K$15=0)</formula>
    </cfRule>
  </conditionalFormatting>
  <conditionalFormatting sqref="C10:M10 C16:M16 E72:I72 E78:I78 E88:I88 E100:I100 C112:I112 E130:I130 E140:I140 C153:I153 D17:D18 L17:M18 J17:J18">
    <cfRule type="expression" dxfId="17" priority="26">
      <formula>AND($K$10=0,$K$16=0)</formula>
    </cfRule>
  </conditionalFormatting>
  <conditionalFormatting sqref="C11:M11 C19:M19 E73:I73 E79:I79 E89:I89 E101:I101 C113:I113 E131:I131 E141:I141 C154:I154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Roman,Regular"North Carolina CA-2021-RZRLC&amp;R&amp;"Times New Roman,Regular"&amp;A</oddFooter>
  </headerFooter>
  <rowBreaks count="2" manualBreakCount="2">
    <brk id="61" max="12" man="1"/>
    <brk id="11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48" t="s">
        <v>299</v>
      </c>
      <c r="B3" s="248"/>
      <c r="C3" s="248"/>
      <c r="D3" s="248"/>
      <c r="E3" s="248"/>
      <c r="F3" s="248"/>
      <c r="G3" s="248"/>
      <c r="H3" s="248"/>
      <c r="I3" s="248"/>
      <c r="K3" s="248" t="s">
        <v>318</v>
      </c>
      <c r="L3" s="248"/>
      <c r="M3" s="248"/>
      <c r="N3" s="248"/>
      <c r="O3" s="248"/>
      <c r="P3" s="248"/>
      <c r="Q3" s="248"/>
      <c r="R3" s="248"/>
      <c r="S3" s="248"/>
    </row>
    <row r="4" spans="1:19" ht="13.9">
      <c r="A4" s="248" t="s">
        <v>300</v>
      </c>
      <c r="B4" s="248"/>
      <c r="C4" s="248"/>
      <c r="D4" s="248"/>
      <c r="E4" s="248"/>
      <c r="F4" s="248"/>
      <c r="G4" s="248"/>
      <c r="H4" s="248"/>
      <c r="I4" s="248"/>
      <c r="K4" s="248" t="s">
        <v>300</v>
      </c>
      <c r="L4" s="248"/>
      <c r="M4" s="248"/>
      <c r="N4" s="248"/>
      <c r="O4" s="248"/>
      <c r="P4" s="248"/>
      <c r="Q4" s="248"/>
      <c r="R4" s="248"/>
      <c r="S4" s="248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48" t="s">
        <v>301</v>
      </c>
      <c r="B6" s="248"/>
      <c r="C6" s="248"/>
      <c r="D6" s="248"/>
      <c r="E6" s="248"/>
      <c r="F6" s="248"/>
      <c r="G6" s="248"/>
      <c r="H6" s="248"/>
      <c r="I6" s="248"/>
      <c r="K6" s="248" t="s">
        <v>301</v>
      </c>
      <c r="L6" s="248"/>
      <c r="M6" s="248"/>
      <c r="N6" s="248"/>
      <c r="O6" s="248"/>
      <c r="P6" s="248"/>
      <c r="Q6" s="248"/>
      <c r="R6" s="248"/>
      <c r="S6" s="248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Roman,Regular"North Carolina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2" t="s">
        <v>227</v>
      </c>
      <c r="F1" s="272"/>
      <c r="G1" s="272"/>
      <c r="H1" s="272"/>
      <c r="I1" s="272"/>
      <c r="J1" s="272"/>
      <c r="K1" s="272"/>
      <c r="L1" s="96"/>
      <c r="M1" s="95"/>
    </row>
    <row r="2" spans="1:26">
      <c r="A2" s="95"/>
      <c r="C2" s="95"/>
      <c r="D2" s="95"/>
      <c r="E2" s="272"/>
      <c r="F2" s="272"/>
      <c r="G2" s="272"/>
      <c r="H2" s="272"/>
      <c r="I2" s="272"/>
      <c r="J2" s="272"/>
      <c r="K2" s="272"/>
      <c r="L2" s="272"/>
      <c r="M2" s="95"/>
    </row>
    <row r="3" spans="1:26">
      <c r="A3" s="95"/>
      <c r="C3" s="95"/>
      <c r="D3" s="95"/>
      <c r="E3" s="272" t="s">
        <v>228</v>
      </c>
      <c r="F3" s="272"/>
      <c r="G3" s="272"/>
      <c r="H3" s="272"/>
      <c r="I3" s="272"/>
      <c r="J3" s="272"/>
      <c r="K3" s="272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2" t="s">
        <v>229</v>
      </c>
      <c r="F5" s="272"/>
      <c r="G5" s="272"/>
      <c r="H5" s="272"/>
      <c r="I5" s="272"/>
      <c r="J5" s="272"/>
      <c r="K5" s="272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2"/>
      <c r="D9" s="272"/>
      <c r="E9" s="192" t="s">
        <v>32</v>
      </c>
      <c r="F9" s="188"/>
      <c r="G9" s="188"/>
      <c r="H9" s="96"/>
      <c r="I9" s="272" t="s">
        <v>33</v>
      </c>
      <c r="J9" s="272"/>
      <c r="K9" s="272"/>
      <c r="M9" s="95"/>
    </row>
    <row r="10" spans="1:26">
      <c r="A10" s="95"/>
      <c r="C10" s="272"/>
      <c r="D10" s="272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2"/>
      <c r="D12" s="188"/>
      <c r="E12" s="188" t="s">
        <v>233</v>
      </c>
      <c r="F12" s="188"/>
      <c r="G12" s="190" t="s">
        <v>239</v>
      </c>
      <c r="H12" s="102"/>
      <c r="I12" s="272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2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1"/>
      <c r="J40" s="271"/>
      <c r="K40" s="271"/>
      <c r="M40" s="95"/>
    </row>
    <row r="41" spans="1:24">
      <c r="A41" s="105" t="s">
        <v>235</v>
      </c>
      <c r="M41" s="95"/>
    </row>
    <row r="42" spans="1:24">
      <c r="I42" s="271"/>
      <c r="J42" s="271"/>
      <c r="K42" s="271"/>
      <c r="M42" s="95"/>
    </row>
    <row r="43" spans="1:24">
      <c r="M43" s="95"/>
    </row>
    <row r="44" spans="1:24">
      <c r="M44" s="95"/>
    </row>
  </sheetData>
  <mergeCells count="13">
    <mergeCell ref="E1:K1"/>
    <mergeCell ref="E2:L2"/>
    <mergeCell ref="E3:K3"/>
    <mergeCell ref="E5:K5"/>
    <mergeCell ref="C9:D9"/>
    <mergeCell ref="I9:K9"/>
    <mergeCell ref="I42:K42"/>
    <mergeCell ref="I40:K40"/>
    <mergeCell ref="C10:D10"/>
    <mergeCell ref="I10:K10"/>
    <mergeCell ref="C12:C13"/>
    <mergeCell ref="I12:I13"/>
    <mergeCell ref="K12:K13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Roman,Regular"North Carolina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6cb21c06403990b1ac95e0cafe22de16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84039c5ac03fd9a8c3acd42fb491eab1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LI-CA-2021-190 - 003 -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i58419</AuthorId>
    <CircularDocDescription xmlns="a86cc342-0045-41e2-80e9-abdb777d2eca">Filing Exhibits</CircularDocDescription>
    <Date_x0020_Modified xmlns="a86cc342-0045-41e2-80e9-abdb777d2eca">2021-05-24T04:00:00+00:00</Date_x0020_Modified>
    <CircularDate xmlns="a86cc342-0045-41e2-80e9-abdb777d2eca">2021-06-08T04:00:00+00:00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submission of revised commercial auto zone-rated loss costs in North Carolina.</KeyMessage>
    <CircularNumber xmlns="a86cc342-0045-41e2-80e9-abdb777d2eca">LI-CA-2021-190</CircularNumber>
    <AttachmentType xmlns="a86cc342-0045-41e2-80e9-abdb777d2eca">Excel Filing Exhibits</AttachmentType>
    <ActionTopic xmlns="a86cc342-0045-41e2-80e9-abdb777d2eca">7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Esau, Alexander</AuthorName>
    <Sequence xmlns="a86cc342-0045-41e2-80e9-abdb777d2eca">2</Sequence>
    <ServiceModuleString xmlns="a86cc342-0045-41e2-80e9-abdb777d2eca">Loss Costs;</ServiceModuleString>
    <CircId xmlns="a86cc342-0045-41e2-80e9-abdb777d2eca">32838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NORTH CAROLINA REVISED LOSS COSTS FOR ZONE-RATED COVERAGES FILED</CircularTitle>
    <Jurs xmlns="a86cc342-0045-41e2-80e9-abdb777d2eca">
      <Value>35</Value>
    </Jurs>
  </documentManagement>
</p:properties>
</file>

<file path=customXml/itemProps1.xml><?xml version="1.0" encoding="utf-8"?>
<ds:datastoreItem xmlns:ds="http://schemas.openxmlformats.org/officeDocument/2006/customXml" ds:itemID="{E58FB3B8-B7AD-4B3C-BEE5-0D15FCBDE8E2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FDA50964-0679-44FA-8B8A-B870A5CB9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2021-05-24T14:56:00Z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