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FILE002\O Drive\IPAS_Actuarial\Actuarial Operations\Commercial Auto\Zone-Rated\State Folders\SC\"/>
    </mc:Choice>
  </mc:AlternateContent>
  <xr:revisionPtr revIDLastSave="0" documentId="13_ncr:1_{F01A1664-123D-4713-8E61-652E63CBE227}" xr6:coauthVersionLast="47" xr6:coauthVersionMax="47" xr10:uidLastSave="{00000000-0000-0000-0000-000000000000}"/>
  <bookViews>
    <workbookView xWindow="-98" yWindow="-98" windowWidth="22695" windowHeight="14595" tabRatio="753" firstSheet="6" activeTab="16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B1'!$A$1:$K$111</definedName>
    <definedName name="_xlnm.Print_Area" localSheetId="6">'EXHIBIT B2'!$A$1:$M$162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4" i="1" l="1"/>
  <c r="G95" i="1"/>
  <c r="G96" i="1"/>
  <c r="G97" i="1"/>
  <c r="I94" i="1"/>
  <c r="I95" i="1"/>
  <c r="I96" i="1"/>
  <c r="I97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9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8" i="3" l="1"/>
  <c r="G88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60" i="3" l="1"/>
  <c r="I119" i="3"/>
  <c r="G160" i="3"/>
  <c r="G159" i="3" s="1"/>
  <c r="G158" i="3" s="1"/>
  <c r="G157" i="3" s="1"/>
  <c r="G156" i="3" s="1"/>
  <c r="G119" i="3"/>
  <c r="G118" i="3" l="1"/>
  <c r="G117" i="3" s="1"/>
  <c r="A15" i="1"/>
  <c r="C21" i="3"/>
  <c r="C13" i="3"/>
  <c r="C12" i="3" s="1"/>
  <c r="C11" i="3" s="1"/>
  <c r="C10" i="3" s="1"/>
  <c r="C9" i="3" s="1"/>
  <c r="G116" i="3" l="1"/>
  <c r="G115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K15" i="3"/>
  <c r="K20" i="3"/>
  <c r="K16" i="3"/>
  <c r="K19" i="3"/>
  <c r="C15" i="3"/>
  <c r="A11" i="1"/>
  <c r="E73" i="1"/>
  <c r="E94" i="1"/>
  <c r="E83" i="1"/>
  <c r="E106" i="1"/>
  <c r="G106" i="1" s="1"/>
  <c r="E67" i="1"/>
  <c r="M28" i="3" l="1"/>
  <c r="I104" i="3"/>
  <c r="I159" i="3"/>
  <c r="I158" i="3" s="1"/>
  <c r="I157" i="3" s="1"/>
  <c r="I156" i="3" s="1"/>
  <c r="I118" i="3"/>
  <c r="I117" i="3" s="1"/>
  <c r="I116" i="3" s="1"/>
  <c r="I115" i="3" s="1"/>
  <c r="I103" i="3"/>
  <c r="E82" i="1"/>
  <c r="E105" i="1"/>
  <c r="G105" i="1" s="1"/>
  <c r="E72" i="1"/>
  <c r="E93" i="1"/>
  <c r="E66" i="1"/>
  <c r="E107" i="1" l="1"/>
  <c r="G107" i="1" s="1"/>
  <c r="E74" i="1"/>
  <c r="D43" i="43" l="1"/>
  <c r="D42" i="43"/>
  <c r="E81" i="3" l="1"/>
  <c r="E82" i="3"/>
  <c r="E91" i="3"/>
  <c r="E92" i="3"/>
  <c r="E103" i="3"/>
  <c r="E104" i="3"/>
  <c r="C115" i="3"/>
  <c r="E115" i="3" s="1"/>
  <c r="C116" i="3"/>
  <c r="E116" i="3" s="1"/>
  <c r="E133" i="3"/>
  <c r="E134" i="3"/>
  <c r="E143" i="3"/>
  <c r="E144" i="3"/>
  <c r="E146" i="3"/>
  <c r="E147" i="3"/>
  <c r="C156" i="3"/>
  <c r="E156" i="3" s="1"/>
  <c r="C157" i="3"/>
  <c r="E157" i="3" s="1"/>
  <c r="E75" i="3"/>
  <c r="E76" i="3"/>
  <c r="E95" i="3" l="1"/>
  <c r="E83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4" i="3" l="1"/>
  <c r="G106" i="3"/>
  <c r="G103" i="3"/>
  <c r="G105" i="3"/>
  <c r="G107" i="3"/>
  <c r="I105" i="3"/>
  <c r="I107" i="3"/>
  <c r="I106" i="3"/>
  <c r="I93" i="1"/>
  <c r="G93" i="1"/>
  <c r="I100" i="3" l="1"/>
  <c r="G100" i="3"/>
  <c r="K90" i="1"/>
  <c r="I90" i="1"/>
  <c r="I82" i="3" l="1"/>
  <c r="I92" i="3" s="1"/>
  <c r="I81" i="3"/>
  <c r="I91" i="3" s="1"/>
  <c r="G84" i="3"/>
  <c r="G94" i="3" s="1"/>
  <c r="G85" i="3"/>
  <c r="G95" i="3" s="1"/>
  <c r="G82" i="3"/>
  <c r="G83" i="3"/>
  <c r="G93" i="3" s="1"/>
  <c r="G81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5" i="3"/>
  <c r="E108" i="1" l="1"/>
  <c r="E95" i="1"/>
  <c r="E96" i="1"/>
  <c r="E76" i="1"/>
  <c r="E84" i="1" l="1"/>
  <c r="C152" i="3" l="1"/>
  <c r="C111" i="3"/>
  <c r="B63" i="3"/>
  <c r="B62" i="3"/>
  <c r="B61" i="3"/>
  <c r="B60" i="3"/>
  <c r="B58" i="3"/>
  <c r="B56" i="3"/>
  <c r="C101" i="1"/>
  <c r="B53" i="1"/>
  <c r="B50" i="1"/>
  <c r="B48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8" i="1"/>
  <c r="I140" i="3"/>
  <c r="G140" i="3"/>
  <c r="K26" i="3" s="1"/>
  <c r="I109" i="1"/>
  <c r="I108" i="1" s="1"/>
  <c r="I107" i="1" s="1"/>
  <c r="I106" i="1" s="1"/>
  <c r="C160" i="3"/>
  <c r="E160" i="3" s="1"/>
  <c r="E70" i="1"/>
  <c r="D13" i="3"/>
  <c r="C159" i="3"/>
  <c r="E159" i="3" s="1"/>
  <c r="D21" i="3"/>
  <c r="E85" i="3"/>
  <c r="E136" i="3"/>
  <c r="D20" i="3"/>
  <c r="E78" i="3"/>
  <c r="E94" i="3"/>
  <c r="E107" i="3"/>
  <c r="E137" i="3"/>
  <c r="D12" i="3"/>
  <c r="E79" i="3"/>
  <c r="E84" i="3"/>
  <c r="E106" i="3"/>
  <c r="C118" i="3"/>
  <c r="E118" i="3" s="1"/>
  <c r="C119" i="3"/>
  <c r="E119" i="3" s="1"/>
  <c r="E97" i="1"/>
  <c r="E86" i="1"/>
  <c r="E109" i="1"/>
  <c r="G109" i="1" s="1"/>
  <c r="E69" i="1"/>
  <c r="E85" i="1"/>
  <c r="G108" i="1"/>
  <c r="E75" i="1"/>
  <c r="C158" i="3"/>
  <c r="E158" i="3" s="1"/>
  <c r="E145" i="3"/>
  <c r="C117" i="3"/>
  <c r="E117" i="3" s="1"/>
  <c r="E93" i="3"/>
  <c r="E77" i="3"/>
  <c r="E135" i="3"/>
  <c r="D19" i="3"/>
  <c r="D11" i="3"/>
  <c r="R15" i="33"/>
  <c r="M26" i="3" l="1"/>
  <c r="I144" i="3"/>
  <c r="I143" i="3"/>
  <c r="U17" i="33"/>
  <c r="Y17" i="33" s="1"/>
  <c r="Q15" i="33"/>
  <c r="I147" i="3"/>
  <c r="E21" i="3" s="1"/>
  <c r="C42" i="38" s="1"/>
  <c r="I84" i="3"/>
  <c r="I83" i="3"/>
  <c r="I146" i="3"/>
  <c r="I85" i="3"/>
  <c r="I95" i="3" s="1"/>
  <c r="G147" i="3"/>
  <c r="I105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93" i="3"/>
  <c r="I94" i="3"/>
  <c r="G92" i="3"/>
  <c r="G11" i="3"/>
  <c r="N18" i="33"/>
  <c r="R17" i="33"/>
  <c r="Q17" i="33"/>
  <c r="I145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6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5" i="3"/>
  <c r="Y19" i="33"/>
  <c r="X19" i="33"/>
  <c r="U20" i="33"/>
  <c r="G50" i="38" l="1"/>
  <c r="I19" i="3"/>
  <c r="M24" i="3" s="1"/>
  <c r="G91" i="3"/>
  <c r="G9" i="3" s="1"/>
  <c r="G144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43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9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9" i="1" l="1"/>
  <c r="I15" i="1" l="1"/>
  <c r="G49" i="38" l="1"/>
  <c r="I13" i="1"/>
  <c r="I76" i="1"/>
  <c r="I86" i="1" s="1"/>
  <c r="I12" i="1"/>
  <c r="I11" i="1"/>
  <c r="G76" i="1"/>
  <c r="I14" i="1"/>
  <c r="G18" i="38" l="1"/>
  <c r="G73" i="1"/>
  <c r="G83" i="1" s="1"/>
  <c r="I73" i="1"/>
  <c r="I83" i="1" s="1"/>
  <c r="G74" i="1"/>
  <c r="G84" i="1" s="1"/>
  <c r="I74" i="1"/>
  <c r="I84" i="1" s="1"/>
  <c r="I75" i="1"/>
  <c r="I85" i="1" s="1"/>
  <c r="G75" i="1"/>
  <c r="G85" i="1" s="1"/>
  <c r="G86" i="1"/>
  <c r="K86" i="1" s="1"/>
  <c r="E15" i="1" s="1"/>
  <c r="G15" i="1" s="1"/>
  <c r="K79" i="1"/>
  <c r="K19" i="1" s="1"/>
  <c r="G72" i="1"/>
  <c r="G82" i="1" s="1"/>
  <c r="C14" i="13"/>
  <c r="B52" i="1" s="1"/>
  <c r="I72" i="1"/>
  <c r="I82" i="1" s="1"/>
  <c r="K21" i="1"/>
  <c r="K84" i="1" l="1"/>
  <c r="E13" i="1" s="1"/>
  <c r="G13" i="1" s="1"/>
  <c r="K82" i="1"/>
  <c r="E11" i="1" s="1"/>
  <c r="G11" i="1" s="1"/>
  <c r="K83" i="1"/>
  <c r="E12" i="1" s="1"/>
  <c r="G12" i="1" s="1"/>
  <c r="K85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<sst xmlns="http://schemas.openxmlformats.org/spreadsheetml/2006/main" count="1029" uniqueCount="514">
  <si>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</si>
  <si>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</si>
  <si>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</si>
  <si>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</si>
  <si>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</si>
  <si>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</si>
  <si>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</si>
  <si>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</si>
  <si>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</si>
  <si>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</si>
  <si>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</si>
  <si>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</si>
  <si>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</si>
  <si>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</si>
  <si>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</si>
  <si>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</si>
  <si>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</si>
  <si>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</si>
  <si>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</si>
  <si>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</si>
  <si>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</si>
  <si>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</si>
  <si>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</si>
  <si>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</si>
  <si>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</si>
  <si>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</si>
  <si>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</si>
  <si>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</si>
  <si>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</si>
  <si>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</si>
  <si>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</si>
  <si>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</si>
  <si>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</si>
  <si>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</si>
  <si>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</si>
  <si>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</si>
  <si>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</si>
  <si>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</si>
  <si>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</si>
  <si>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</si>
  <si>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</si>
  <si>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</si>
  <si>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</si>
  <si>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</si>
  <si>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</si>
  <si>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</si>
  <si>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</si>
  <si>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</si>
  <si>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</si>
  <si>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</si>
  <si>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</si>
  <si>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</si>
  <si>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</si>
  <si>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</si>
  <si>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</si>
  <si>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</si>
  <si>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</si>
  <si>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</si>
  <si>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</si>
  <si>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</si>
  <si>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</si>
  <si>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</si>
  <si>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</si>
  <si>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</si>
  <si>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</si>
  <si>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</si>
  <si>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</si>
  <si>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</si>
  <si>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</si>
  <si>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</si>
  <si>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</si>
  <si>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</si>
  <si>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</si>
  <si>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</si>
  <si>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</si>
  <si>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</si>
  <si>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</si>
  <si>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</si>
  <si>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</si>
  <si>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</si>
  <si>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</si>
  <si>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</si>
  <si>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</si>
  <si>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</si>
  <si>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</si>
  <si>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</si>
  <si>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</si>
  <si>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</si>
  <si>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</si>
  <si>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</si>
  <si>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</si>
  <si>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</si>
  <si>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</si>
  <si>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</si>
  <si>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</si>
  <si>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</si>
  <si>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</si>
  <si>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</si>
  <si>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</si>
  <si>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</si>
  <si>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</si>
  <si>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</si>
  <si>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</si>
  <si>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</si>
  <si>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</si>
  <si>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</si>
  <si>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</si>
  <si>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</si>
  <si>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</si>
  <si>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</si>
  <si>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</si>
  <si>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</si>
  <si>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</si>
  <si>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</si>
  <si>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</si>
  <si>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</si>
  <si>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</si>
  <si>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</si>
  <si>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</si>
  <si>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</si>
  <si>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</si>
  <si>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</si>
  <si>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</si>
  <si>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</si>
  <si>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</si>
  <si>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</si>
  <si>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</si>
  <si>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</si>
  <si>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</si>
  <si>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</si>
  <si>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</si>
  <si>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</si>
  <si>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</si>
  <si>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</si>
  <si>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</si>
  <si>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</si>
  <si>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</si>
  <si>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</si>
  <si>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</si>
  <si>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</si>
  <si>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</si>
  <si>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</si>
  <si>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</si>
  <si>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</si>
  <si>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</si>
  <si>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</si>
  <si>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</si>
  <si>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</si>
  <si>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</si>
  <si>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</si>
  <si>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</si>
  <si>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</si>
  <si>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</si>
  <si>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</si>
  <si>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</si>
  <si>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</si>
  <si>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</si>
  <si>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</si>
  <si>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</si>
  <si>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</si>
  <si>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</si>
  <si>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</si>
  <si>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</si>
  <si>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</si>
  <si>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</si>
  <si>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</si>
  <si>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</si>
  <si>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</si>
  <si>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</si>
  <si>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</si>
  <si>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</si>
  <si>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</si>
  <si>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</si>
  <si>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</si>
  <si>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</si>
  <si>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</si>
  <si>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</si>
  <si>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</si>
  <si>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</si>
  <si>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</si>
  <si>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</si>
  <si>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</si>
  <si>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</si>
  <si>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</si>
  <si>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</si>
  <si>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</si>
  <si>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</si>
  <si>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</si>
  <si>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</si>
  <si>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</si>
  <si>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</si>
  <si>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</si>
  <si>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</si>
  <si>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</si>
  <si>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</si>
  <si>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</si>
  <si>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</si>
  <si>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</si>
  <si>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</si>
  <si>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</si>
  <si>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</si>
  <si>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</si>
  <si>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</si>
  <si>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</si>
  <si>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</si>
  <si>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</si>
  <si>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</si>
  <si>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</si>
  <si>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</si>
  <si>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</si>
  <si>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</si>
  <si>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</si>
  <si>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</si>
  <si>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</si>
  <si>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</si>
  <si>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</si>
  <si>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</si>
  <si>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</si>
  <si>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</si>
  <si>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</si>
  <si>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</si>
  <si>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</si>
  <si>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</si>
  <si>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</si>
  <si>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</si>
  <si>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</si>
  <si>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</si>
  <si>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</si>
  <si>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</si>
  <si>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</si>
  <si>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</si>
  <si>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</si>
  <si>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</si>
  <si>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</si>
  <si>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</si>
  <si>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</si>
  <si>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</si>
  <si>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</si>
  <si>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</si>
  <si>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</si>
  <si>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</si>
  <si>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</si>
  <si>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</si>
  <si>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</si>
  <si>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</si>
  <si>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</si>
  <si>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</si>
  <si>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</si>
  <si>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</si>
  <si>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</si>
  <si>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</si>
  <si>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</si>
  <si>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</si>
  <si>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</si>
  <si>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</si>
  <si>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</si>
  <si>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</si>
  <si>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</si>
  <si>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</si>
  <si>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</si>
  <si>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</si>
  <si>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</si>
  <si>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</si>
  <si>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</si>
  <si>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</si>
  <si>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</si>
  <si>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</si>
  <si>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</si>
  <si>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</si>
  <si>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</si>
  <si>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</si>
  <si>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</si>
  <si>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</si>
  <si>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</si>
  <si>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</si>
  <si>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</si>
  <si>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</si>
  <si>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</si>
  <si>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</si>
  <si>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</si>
  <si>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</si>
  <si>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</si>
  <si>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</si>
  <si>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</si>
  <si>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</si>
  <si>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</si>
  <si>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</si>
  <si>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</si>
  <si>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</si>
  <si>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</si>
  <si>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</si>
  <si>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</si>
  <si>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</si>
  <si>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</si>
  <si>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</si>
  <si>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</si>
  <si>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</si>
  <si>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</si>
  <si>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</si>
  <si>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</si>
  <si>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</si>
  <si>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</si>
  <si>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</si>
  <si>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</si>
  <si>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</si>
  <si>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</si>
  <si>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</si>
  <si>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</si>
  <si>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</si>
  <si>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</si>
  <si>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</si>
  <si>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</si>
  <si>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</si>
  <si>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</si>
  <si>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</si>
  <si>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</si>
  <si>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</si>
  <si>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</si>
  <si>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</si>
  <si>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</si>
  <si>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</si>
  <si>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</si>
  <si>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</si>
  <si>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</si>
  <si>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</si>
  <si>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</si>
  <si>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</si>
  <si>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</si>
  <si>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</si>
  <si>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</si>
  <si>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</si>
  <si>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</si>
  <si>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</si>
  <si>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</si>
  <si>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</si>
  <si>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</si>
  <si>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</si>
  <si>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</si>
  <si>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</si>
  <si>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</si>
  <si>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</si>
  <si>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</si>
  <si>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</si>
  <si>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</si>
  <si>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</si>
  <si>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</si>
  <si>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</si>
  <si>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</si>
  <si>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</si>
  <si>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</si>
  <si>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</si>
  <si>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</si>
  <si>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</si>
  <si>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</si>
  <si>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</si>
  <si>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</si>
  <si>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</si>
  <si>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</si>
  <si>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</si>
  <si>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</si>
  <si>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</si>
  <si>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</si>
  <si>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</si>
  <si>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</si>
  <si>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</si>
  <si>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</si>
  <si>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</si>
  <si>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</si>
  <si>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</si>
  <si>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</si>
  <si>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</si>
  <si>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</si>
  <si>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</si>
  <si>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</si>
  <si>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</si>
  <si>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</si>
  <si>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</si>
  <si>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</si>
  <si>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</si>
  <si>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</si>
  <si>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</si>
  <si>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</si>
  <si>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</si>
  <si>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</si>
  <si>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</si>
  <si>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</si>
  <si>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</si>
  <si>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</si>
  <si>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</si>
  <si>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</si>
  <si>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</si>
  <si>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</si>
  <si>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</si>
  <si>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</si>
  <si>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</si>
  <si>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</si>
  <si>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</si>
  <si>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</si>
  <si>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</si>
  <si>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</si>
  <si>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</si>
  <si>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</si>
  <si>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</si>
  <si>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</si>
  <si>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</si>
  <si>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</si>
  <si>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</si>
  <si>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</si>
  <si>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</si>
  <si>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</si>
  <si>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</si>
  <si>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</si>
  <si>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</si>
  <si>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</si>
  <si>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</si>
  <si>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</si>
  <si>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</si>
  <si>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</si>
  <si>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</si>
  <si>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</si>
  <si>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</si>
  <si>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</si>
  <si>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</si>
  <si>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</si>
  <si>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</si>
  <si>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</si>
  <si>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</si>
  <si>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</si>
  <si>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</si>
  <si>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</si>
  <si>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</si>
  <si>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</si>
  <si>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</si>
  <si>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</si>
  <si>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</si>
  <si>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</si>
  <si>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</si>
  <si>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</si>
  <si>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</si>
  <si>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</si>
  <si>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</si>
  <si>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</si>
  <si>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</si>
  <si>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</si>
  <si>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</si>
  <si>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</si>
  <si>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</si>
  <si>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</si>
  <si>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</si>
  <si>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</si>
  <si>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</si>
  <si>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</si>
  <si>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</si>
  <si>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</si>
  <si>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</si>
  <si>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</si>
  <si>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</si>
  <si>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</si>
  <si>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</si>
  <si>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</si>
  <si>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</si>
  <si>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</si>
  <si>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</si>
  <si>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</si>
  <si>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</si>
  <si>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</si>
  <si>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</si>
  <si>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</si>
  <si>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</si>
  <si>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</si>
  <si>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</si>
  <si>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</si>
  <si>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</si>
  <si>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</si>
  <si>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</si>
  <si>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</si>
  <si>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</si>
  <si>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</si>
  <si>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</si>
  <si>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</si>
  <si>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</si>
  <si>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</si>
  <si>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</si>
  <si>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</si>
  <si>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</si>
  <si>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</si>
  <si>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</si>
  <si>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</si>
  <si>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</si>
  <si>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</si>
  <si>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</si>
  <si>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</si>
  <si>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</si>
  <si>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</si>
  <si>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</si>
  <si>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</si>
  <si>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</si>
  <si>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</si>
  <si>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</si>
  <si>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</si>
  <si>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</si>
  <si>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</si>
  <si>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</si>
  <si>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</si>
  <si>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</si>
  <si>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</si>
  <si>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</si>
  <si>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</si>
  <si>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</si>
  <si>
    <t>(12)</t>
  </si>
  <si>
    <t>INDICATED CHANGE.</t>
  </si>
  <si>
    <t>2021 APPROVED CHANGE.</t>
  </si>
  <si>
    <t>2022 FILED CHANGE.</t>
  </si>
  <si>
    <t>(13)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</si>
</sst>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168" fontId="15" fillId="0" borderId="0" xfId="9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133</v>
      </c>
      <c r="B22" s="50"/>
      <c r="C22" s="50"/>
      <c r="D22" s="50"/>
      <c r="E22" s="50"/>
      <c r="F22" s="50"/>
    </row>
    <row r="23" spans="1:6" s="45" customFormat="1" ht="15" customHeight="1">
      <c r="A23" s="50" t="s">
        <v>132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129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130</v>
      </c>
      <c r="C30" s="55" t="s">
        <v>131</v>
      </c>
      <c r="D30" s="56"/>
      <c r="E30" s="50"/>
      <c r="F30" s="50"/>
    </row>
    <row r="31" spans="1:6" s="45" customFormat="1" ht="15" customHeight="1">
      <c r="A31" s="50"/>
      <c r="B31" s="181" t="s">
        <v>280</v>
      </c>
      <c r="C31" s="55" t="s">
        <v>330</v>
      </c>
      <c r="D31" s="56"/>
      <c r="E31" s="50"/>
      <c r="F31" s="50"/>
    </row>
    <row r="32" spans="1:6" s="45" customFormat="1" ht="15" customHeight="1">
      <c r="A32" s="50"/>
      <c r="B32" s="181" t="s">
        <v>281</v>
      </c>
      <c r="C32" s="55" t="s">
        <v>331</v>
      </c>
      <c r="D32" s="56"/>
      <c r="E32" s="50"/>
      <c r="F32" s="50"/>
    </row>
    <row r="33" spans="1:6" s="45" customFormat="1" ht="15" customHeight="1">
      <c r="A33" s="50"/>
      <c r="B33" s="181" t="s">
        <v>332</v>
      </c>
      <c r="C33" s="55" t="s">
        <v>333</v>
      </c>
      <c r="D33" s="56"/>
      <c r="E33" s="50"/>
      <c r="F33" s="50"/>
    </row>
    <row r="34" spans="1:6" s="45" customFormat="1" ht="15" customHeight="1">
      <c r="A34" s="50"/>
      <c r="B34" s="181" t="s">
        <v>282</v>
      </c>
      <c r="C34" s="55" t="s">
        <v>334</v>
      </c>
      <c r="D34" s="56"/>
      <c r="E34" s="50"/>
      <c r="F34" s="50"/>
    </row>
    <row r="35" spans="1:6" s="45" customFormat="1" ht="15" customHeight="1">
      <c r="A35" s="50"/>
      <c r="B35" s="181" t="s">
        <v>283</v>
      </c>
      <c r="C35" s="55" t="s">
        <v>335</v>
      </c>
      <c r="D35" s="56"/>
      <c r="E35" s="50"/>
      <c r="F35" s="50"/>
    </row>
    <row r="36" spans="1:6" s="45" customFormat="1" ht="15" customHeight="1">
      <c r="A36" s="50"/>
      <c r="B36" s="181" t="s">
        <v>284</v>
      </c>
      <c r="C36" s="55" t="s">
        <v>326</v>
      </c>
      <c r="D36" s="56"/>
      <c r="E36" s="50"/>
      <c r="F36" s="50"/>
    </row>
    <row r="37" spans="1:6" s="45" customFormat="1" ht="15" customHeight="1">
      <c r="A37" s="50"/>
      <c r="B37" s="181" t="s">
        <v>285</v>
      </c>
      <c r="C37" s="55" t="s">
        <v>235</v>
      </c>
      <c r="D37" s="56"/>
      <c r="E37" s="50"/>
      <c r="F37" s="50"/>
    </row>
    <row r="38" spans="1:6" s="45" customFormat="1" ht="15" customHeight="1">
      <c r="A38" s="50"/>
      <c r="B38" s="181" t="s">
        <v>286</v>
      </c>
      <c r="C38" s="55" t="s">
        <v>279</v>
      </c>
      <c r="D38" s="56"/>
      <c r="E38" s="50"/>
      <c r="F38" s="50"/>
    </row>
    <row r="39" spans="1:6" s="45" customFormat="1" ht="15" customHeight="1">
      <c r="A39" s="50"/>
      <c r="B39" s="181" t="s">
        <v>287</v>
      </c>
      <c r="C39" s="55" t="s">
        <v>277</v>
      </c>
      <c r="D39" s="56"/>
      <c r="E39" s="50"/>
      <c r="F39" s="50"/>
    </row>
    <row r="40" spans="1:6" s="45" customFormat="1" ht="15" customHeight="1">
      <c r="A40" s="50"/>
      <c r="B40" s="181" t="s">
        <v>288</v>
      </c>
      <c r="C40" s="55" t="s">
        <v>278</v>
      </c>
      <c r="D40" s="56"/>
      <c r="E40" s="50"/>
      <c r="F40" s="50"/>
    </row>
    <row r="41" spans="1:6" s="45" customFormat="1" ht="15" customHeight="1">
      <c r="A41" s="50"/>
      <c r="B41" s="181" t="s">
        <v>289</v>
      </c>
      <c r="C41" s="55" t="s">
        <v>350</v>
      </c>
      <c r="D41" s="56"/>
      <c r="E41" s="50"/>
      <c r="F41" s="50"/>
    </row>
    <row r="42" spans="1:6" s="45" customFormat="1" ht="15" customHeight="1">
      <c r="A42" s="50"/>
      <c r="B42" s="181" t="s">
        <v>290</v>
      </c>
      <c r="C42" s="55" t="s">
        <v>351</v>
      </c>
      <c r="D42" s="56"/>
      <c r="E42" s="50"/>
      <c r="F42" s="50"/>
    </row>
    <row r="43" spans="1:6" s="45" customFormat="1" ht="15" customHeight="1">
      <c r="A43" s="50"/>
      <c r="B43" s="181" t="s">
        <v>291</v>
      </c>
      <c r="C43" s="55" t="s">
        <v>352</v>
      </c>
      <c r="D43" s="56"/>
      <c r="E43" s="50"/>
      <c r="F43" s="50"/>
    </row>
    <row r="44" spans="1:6" s="45" customFormat="1" ht="15" customHeight="1">
      <c r="A44" s="50"/>
      <c r="B44" s="181" t="s">
        <v>292</v>
      </c>
      <c r="C44" s="55" t="s">
        <v>353</v>
      </c>
      <c r="D44" s="56"/>
      <c r="E44" s="50"/>
      <c r="F44" s="50"/>
    </row>
    <row r="45" spans="1:6" s="45" customFormat="1" ht="15" customHeight="1">
      <c r="A45" s="50"/>
      <c r="B45" s="181" t="s">
        <v>293</v>
      </c>
      <c r="C45" s="55" t="s">
        <v>354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Roman,Regular"South Carolina CA-2022-RZRLC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262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263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134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264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2022&amp;C&amp;"Times New Roman,Regular"South Carolina CA-2022-RZRLC&amp;R&amp;"Times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226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229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236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231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266</v>
      </c>
      <c r="C11" s="144"/>
      <c r="D11" s="144" t="s">
        <v>232</v>
      </c>
      <c r="E11" s="144"/>
      <c r="F11" s="144" t="s">
        <v>267</v>
      </c>
      <c r="H11" s="144" t="s">
        <v>232</v>
      </c>
      <c r="J11" s="144" t="s">
        <v>267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269</v>
      </c>
      <c r="D40" s="143" t="s">
        <v>270</v>
      </c>
    </row>
    <row r="42" spans="2:11">
      <c r="C42" s="143" t="s">
        <v>271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268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2022&amp;C&amp;"Times New Roman,Regular"South Carolina CA-2022-RZRLC&amp;R&amp;"Times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262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272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273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134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264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2022&amp;C&amp;"Times New Roman,Regular"South Carolina CA-2022-RZRLC&amp;R&amp;"Times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>
      <selection activeCell="K36" sqref="K36"/>
    </sheetView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134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134</v>
      </c>
      <c r="W2" s="248"/>
      <c r="X2" s="248"/>
      <c r="Y2" s="248"/>
      <c r="Z2" s="248"/>
      <c r="AA2" s="248"/>
      <c r="AB2" s="248"/>
    </row>
    <row r="3" spans="1:34" ht="13.9">
      <c r="A3" s="248" t="s">
        <v>135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294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135</v>
      </c>
      <c r="W3" s="248"/>
      <c r="X3" s="248"/>
      <c r="Y3" s="248"/>
      <c r="Z3" s="248"/>
      <c r="AA3" s="248"/>
      <c r="AB3" s="248"/>
    </row>
    <row r="4" spans="1:34" ht="13.9">
      <c r="A4" s="248" t="s">
        <v>136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135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136</v>
      </c>
      <c r="W4" s="248"/>
      <c r="X4" s="248"/>
      <c r="Y4" s="248"/>
      <c r="Z4" s="248"/>
      <c r="AA4" s="248"/>
      <c r="AB4" s="248"/>
    </row>
    <row r="5" spans="1:34" ht="13.9">
      <c r="K5" s="248" t="s">
        <v>274</v>
      </c>
      <c r="L5" s="248"/>
      <c r="M5" s="248"/>
      <c r="N5" s="248"/>
      <c r="O5" s="248"/>
      <c r="P5" s="248"/>
      <c r="Q5" s="248"/>
      <c r="R5" s="248"/>
      <c r="S5" s="248"/>
      <c r="T5" s="248"/>
    </row>
    <row r="6" spans="1:34" ht="13.9">
      <c r="A6" s="248" t="s">
        <v>137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134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148</v>
      </c>
      <c r="W6" s="248"/>
      <c r="X6" s="248"/>
      <c r="Y6" s="248"/>
      <c r="Z6" s="248"/>
      <c r="AA6" s="248"/>
      <c r="AB6" s="248"/>
    </row>
    <row r="8" spans="1:34" ht="13.9">
      <c r="C8" s="248" t="s">
        <v>138</v>
      </c>
      <c r="D8" s="248"/>
      <c r="F8" s="248" t="s">
        <v>139</v>
      </c>
      <c r="G8" s="248"/>
      <c r="I8" s="248" t="s">
        <v>157</v>
      </c>
      <c r="J8" s="248"/>
      <c r="V8" s="68" t="s">
        <v>140</v>
      </c>
      <c r="X8" s="176" t="s">
        <v>138</v>
      </c>
      <c r="Z8" s="183" t="s">
        <v>139</v>
      </c>
      <c r="AB8" s="183" t="s">
        <v>157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140</v>
      </c>
      <c r="C10" s="68" t="s">
        <v>141</v>
      </c>
      <c r="D10" s="68" t="s">
        <v>142</v>
      </c>
      <c r="F10" s="68" t="s">
        <v>141</v>
      </c>
      <c r="G10" s="68" t="s">
        <v>142</v>
      </c>
      <c r="I10" s="68" t="s">
        <v>141</v>
      </c>
      <c r="J10" s="68" t="s">
        <v>142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143</v>
      </c>
      <c r="V23" s="68" t="s">
        <v>149</v>
      </c>
    </row>
    <row r="25" spans="1:34" ht="13.9">
      <c r="D25" s="176" t="s">
        <v>144</v>
      </c>
      <c r="G25" s="176" t="s">
        <v>145</v>
      </c>
      <c r="V25" s="176" t="s">
        <v>150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146</v>
      </c>
      <c r="G26" s="178">
        <v>4.0000000000000001E-3</v>
      </c>
      <c r="V26" s="176" t="s">
        <v>151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152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153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154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155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147</v>
      </c>
    </row>
    <row r="38" spans="1:24" ht="13.9">
      <c r="A38" s="68" t="s">
        <v>147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264</v>
      </c>
    </row>
    <row r="48" spans="1:24" ht="13.9">
      <c r="L48" s="68" t="s">
        <v>275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2022&amp;C&amp;"Times New Roman,Regular"South Carolina CA-2022-RZRLC&amp;R&amp;"Times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134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134</v>
      </c>
      <c r="W2" s="248"/>
      <c r="X2" s="248"/>
      <c r="Y2" s="248"/>
      <c r="Z2" s="248"/>
      <c r="AA2" s="248"/>
      <c r="AB2" s="248"/>
    </row>
    <row r="3" spans="1:34" ht="13.9">
      <c r="A3" s="248" t="s">
        <v>135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294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135</v>
      </c>
      <c r="W3" s="248"/>
      <c r="X3" s="248"/>
      <c r="Y3" s="248"/>
      <c r="Z3" s="248"/>
      <c r="AA3" s="248"/>
      <c r="AB3" s="248"/>
    </row>
    <row r="4" spans="1:34" ht="13.9">
      <c r="A4" s="248" t="s">
        <v>156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135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156</v>
      </c>
      <c r="W4" s="248"/>
      <c r="X4" s="248"/>
      <c r="Y4" s="248"/>
      <c r="Z4" s="248"/>
      <c r="AA4" s="248"/>
      <c r="AB4" s="248"/>
    </row>
    <row r="5" spans="1:34" ht="13.9">
      <c r="K5" s="248" t="s">
        <v>276</v>
      </c>
      <c r="L5" s="248"/>
      <c r="M5" s="248"/>
      <c r="N5" s="248"/>
      <c r="O5" s="248"/>
      <c r="P5" s="248"/>
      <c r="Q5" s="248"/>
      <c r="R5" s="248"/>
      <c r="S5" s="248"/>
      <c r="T5" s="248"/>
      <c r="V5" s="68"/>
      <c r="W5" s="68"/>
      <c r="X5" s="68"/>
      <c r="Y5" s="68"/>
      <c r="Z5" s="68"/>
      <c r="AA5" s="68"/>
      <c r="AB5" s="68"/>
    </row>
    <row r="6" spans="1:34" ht="13.9">
      <c r="A6" s="248" t="s">
        <v>137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134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148</v>
      </c>
      <c r="W6" s="248"/>
      <c r="X6" s="248"/>
      <c r="Y6" s="248"/>
      <c r="Z6" s="248"/>
      <c r="AA6" s="248"/>
      <c r="AB6" s="248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48" t="s">
        <v>138</v>
      </c>
      <c r="D8" s="248"/>
      <c r="F8" s="248" t="s">
        <v>139</v>
      </c>
      <c r="G8" s="248"/>
      <c r="I8" s="248" t="s">
        <v>157</v>
      </c>
      <c r="J8" s="248"/>
      <c r="V8" s="68" t="s">
        <v>140</v>
      </c>
      <c r="W8" s="68"/>
      <c r="X8" s="176" t="s">
        <v>138</v>
      </c>
      <c r="Y8" s="68"/>
      <c r="Z8" s="183" t="s">
        <v>139</v>
      </c>
      <c r="AA8" s="68"/>
      <c r="AB8" s="183" t="s">
        <v>157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140</v>
      </c>
      <c r="C10" s="68" t="s">
        <v>141</v>
      </c>
      <c r="D10" s="68" t="s">
        <v>142</v>
      </c>
      <c r="F10" s="68" t="s">
        <v>141</v>
      </c>
      <c r="G10" s="68" t="s">
        <v>142</v>
      </c>
      <c r="I10" s="68" t="s">
        <v>141</v>
      </c>
      <c r="J10" s="68" t="s">
        <v>142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143</v>
      </c>
      <c r="V23" s="68" t="s">
        <v>149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144</v>
      </c>
      <c r="G25" s="176" t="s">
        <v>145</v>
      </c>
      <c r="V25" s="176" t="s">
        <v>150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151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152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153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154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155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147</v>
      </c>
      <c r="W36" s="68"/>
      <c r="X36" s="68"/>
      <c r="Y36" s="68"/>
      <c r="Z36" s="68"/>
      <c r="AA36" s="68"/>
      <c r="AB36" s="68"/>
    </row>
    <row r="38" spans="1:28" ht="13.9">
      <c r="A38" s="68" t="s">
        <v>147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264</v>
      </c>
    </row>
    <row r="48" spans="1:28" ht="13.9">
      <c r="L48" s="68" t="s">
        <v>295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2022&amp;C&amp;"Times New Roman,Regular"South Carolina CA-2022-RZRLC&amp;R&amp;"Times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158</v>
      </c>
      <c r="D3" s="55"/>
    </row>
    <row r="4" spans="1:4" ht="13.9">
      <c r="A4" s="55"/>
      <c r="B4" s="55"/>
      <c r="C4" s="77" t="s">
        <v>159</v>
      </c>
      <c r="D4" s="55"/>
    </row>
    <row r="5" spans="1:4" ht="13.9">
      <c r="A5" s="55"/>
      <c r="B5" s="55"/>
      <c r="C5" s="77" t="s">
        <v>160</v>
      </c>
      <c r="D5" s="55"/>
    </row>
    <row r="6" spans="1:4" ht="13.9">
      <c r="A6" s="55"/>
      <c r="B6" s="55"/>
      <c r="C6" s="77" t="s">
        <v>161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162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163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164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165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260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166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167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168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259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2022&amp;C&amp;"Times New Roman,Regular"South Carolina CA-2022-RZRLC&amp;R&amp;"Times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180</v>
      </c>
      <c r="B2" s="279"/>
      <c r="C2" s="279"/>
      <c r="D2" s="279"/>
      <c r="E2" s="279"/>
      <c r="F2" s="279"/>
    </row>
    <row r="3" spans="1:6">
      <c r="A3" s="279" t="s">
        <v>342</v>
      </c>
      <c r="B3" s="279"/>
      <c r="C3" s="279"/>
      <c r="D3" s="279"/>
      <c r="E3" s="279"/>
      <c r="F3" s="279"/>
    </row>
    <row r="4" spans="1:6">
      <c r="A4" s="279" t="s">
        <v>343</v>
      </c>
      <c r="B4" s="279"/>
      <c r="C4" s="279"/>
      <c r="D4" s="279"/>
      <c r="E4" s="279"/>
      <c r="F4" s="279"/>
    </row>
    <row r="5" spans="1:6">
      <c r="A5" s="279" t="s">
        <v>169</v>
      </c>
      <c r="B5" s="279"/>
      <c r="C5" s="279"/>
      <c r="D5" s="279"/>
      <c r="E5" s="279"/>
      <c r="F5" s="279"/>
    </row>
    <row r="7" spans="1:6">
      <c r="A7" s="85" t="s">
        <v>171</v>
      </c>
    </row>
    <row r="8" spans="1:6">
      <c r="A8" s="85" t="s">
        <v>172</v>
      </c>
      <c r="B8" s="84" t="s">
        <v>173</v>
      </c>
    </row>
    <row r="9" spans="1:6">
      <c r="A9" s="87" t="s">
        <v>174</v>
      </c>
      <c r="B9" s="88" t="s">
        <v>175</v>
      </c>
      <c r="C9" s="88" t="s">
        <v>176</v>
      </c>
      <c r="D9" s="88" t="s">
        <v>177</v>
      </c>
      <c r="E9" s="88" t="s">
        <v>181</v>
      </c>
      <c r="F9" s="88" t="s">
        <v>182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183</v>
      </c>
    </row>
    <row r="25" spans="1:6">
      <c r="A25" s="85" t="s">
        <v>171</v>
      </c>
    </row>
    <row r="26" spans="1:6">
      <c r="A26" s="85" t="s">
        <v>172</v>
      </c>
    </row>
    <row r="27" spans="1:6">
      <c r="A27" s="87" t="s">
        <v>174</v>
      </c>
      <c r="C27" s="91" t="s">
        <v>184</v>
      </c>
      <c r="D27" s="91" t="s">
        <v>185</v>
      </c>
      <c r="E27" s="91" t="s">
        <v>186</v>
      </c>
      <c r="F27" s="91" t="s">
        <v>187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188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189</v>
      </c>
    </row>
    <row r="43" spans="1:6">
      <c r="C43" s="84" t="s">
        <v>179</v>
      </c>
    </row>
    <row r="44" spans="1:6">
      <c r="A44" s="84" t="s">
        <v>190</v>
      </c>
      <c r="E44" s="86" t="s">
        <v>191</v>
      </c>
      <c r="F44" s="90">
        <f>ROUND(B79*F87,3)</f>
        <v>1.0129999999999999</v>
      </c>
    </row>
    <row r="45" spans="1:6">
      <c r="A45" s="84" t="s">
        <v>192</v>
      </c>
      <c r="E45" s="86" t="s">
        <v>193</v>
      </c>
      <c r="F45" s="90">
        <f>ROUND(F40*F44,3)</f>
        <v>1.0489999999999999</v>
      </c>
    </row>
    <row r="46" spans="1:6">
      <c r="A46" s="84" t="s">
        <v>194</v>
      </c>
      <c r="E46" s="86" t="s">
        <v>195</v>
      </c>
      <c r="F46" s="90">
        <f>ROUND(E40*F45,3)</f>
        <v>1.159</v>
      </c>
    </row>
    <row r="47" spans="1:6">
      <c r="A47" s="84" t="s">
        <v>196</v>
      </c>
      <c r="E47" s="86" t="s">
        <v>197</v>
      </c>
      <c r="F47" s="90">
        <f>ROUND(D40*F46,3)</f>
        <v>1.4259999999999999</v>
      </c>
    </row>
    <row r="48" spans="1:6">
      <c r="A48" s="84" t="s">
        <v>198</v>
      </c>
      <c r="E48" s="86" t="s">
        <v>199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180</v>
      </c>
      <c r="B50" s="279"/>
      <c r="C50" s="279"/>
      <c r="D50" s="279"/>
      <c r="E50" s="279"/>
      <c r="F50" s="279"/>
    </row>
    <row r="51" spans="1:6">
      <c r="A51" s="279" t="s">
        <v>342</v>
      </c>
      <c r="B51" s="279"/>
      <c r="C51" s="279"/>
      <c r="D51" s="279"/>
      <c r="E51" s="279"/>
      <c r="F51" s="279"/>
    </row>
    <row r="52" spans="1:6">
      <c r="A52" s="279" t="s">
        <v>343</v>
      </c>
      <c r="B52" s="279"/>
      <c r="C52" s="279"/>
      <c r="D52" s="279"/>
      <c r="E52" s="279"/>
      <c r="F52" s="279"/>
    </row>
    <row r="53" spans="1:6">
      <c r="A53" s="279" t="s">
        <v>169</v>
      </c>
      <c r="B53" s="279"/>
      <c r="C53" s="279"/>
      <c r="D53" s="279"/>
      <c r="E53" s="279"/>
      <c r="F53" s="279"/>
    </row>
    <row r="55" spans="1:6">
      <c r="A55" s="85" t="s">
        <v>171</v>
      </c>
    </row>
    <row r="56" spans="1:6">
      <c r="A56" s="85" t="s">
        <v>172</v>
      </c>
      <c r="B56" s="84" t="s">
        <v>173</v>
      </c>
    </row>
    <row r="57" spans="1:6">
      <c r="A57" s="87" t="s">
        <v>174</v>
      </c>
      <c r="B57" s="88" t="s">
        <v>200</v>
      </c>
      <c r="C57" s="88" t="s">
        <v>201</v>
      </c>
      <c r="D57" s="88" t="s">
        <v>202</v>
      </c>
      <c r="E57" s="88" t="s">
        <v>203</v>
      </c>
      <c r="F57" s="88" t="s">
        <v>204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183</v>
      </c>
    </row>
    <row r="68" spans="1:6">
      <c r="A68" s="85" t="s">
        <v>171</v>
      </c>
    </row>
    <row r="69" spans="1:6">
      <c r="A69" s="85" t="s">
        <v>172</v>
      </c>
    </row>
    <row r="70" spans="1:6">
      <c r="A70" s="87" t="s">
        <v>174</v>
      </c>
      <c r="B70" s="91" t="s">
        <v>205</v>
      </c>
      <c r="C70" s="91" t="s">
        <v>206</v>
      </c>
      <c r="D70" s="91" t="s">
        <v>207</v>
      </c>
      <c r="E70" s="91" t="s">
        <v>208</v>
      </c>
      <c r="F70" s="91" t="s">
        <v>209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188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189</v>
      </c>
    </row>
    <row r="82" spans="1:6">
      <c r="C82" s="84" t="s">
        <v>179</v>
      </c>
    </row>
    <row r="83" spans="1:6">
      <c r="A83" s="84" t="s">
        <v>210</v>
      </c>
      <c r="E83" s="86" t="s">
        <v>211</v>
      </c>
      <c r="F83" s="90">
        <v>1</v>
      </c>
    </row>
    <row r="84" spans="1:6">
      <c r="A84" s="84" t="s">
        <v>212</v>
      </c>
      <c r="E84" s="86" t="s">
        <v>213</v>
      </c>
      <c r="F84" s="90">
        <f>ROUND(F79*F83,3)</f>
        <v>1</v>
      </c>
    </row>
    <row r="85" spans="1:6">
      <c r="A85" s="84" t="s">
        <v>214</v>
      </c>
      <c r="E85" s="86" t="s">
        <v>215</v>
      </c>
      <c r="F85" s="90">
        <f>ROUND(E79*F84,3)</f>
        <v>1.002</v>
      </c>
    </row>
    <row r="86" spans="1:6">
      <c r="A86" s="84" t="s">
        <v>216</v>
      </c>
      <c r="E86" s="86" t="s">
        <v>217</v>
      </c>
      <c r="F86" s="90">
        <f>ROUND(D79*F85,3)</f>
        <v>1.0049999999999999</v>
      </c>
    </row>
    <row r="87" spans="1:6">
      <c r="A87" s="84" t="s">
        <v>218</v>
      </c>
      <c r="E87" s="86" t="s">
        <v>219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180</v>
      </c>
      <c r="B90" s="279"/>
      <c r="C90" s="279"/>
      <c r="D90" s="279"/>
      <c r="E90" s="279"/>
      <c r="F90" s="279"/>
    </row>
    <row r="91" spans="1:6">
      <c r="A91" s="279" t="s">
        <v>344</v>
      </c>
      <c r="B91" s="279"/>
      <c r="C91" s="279"/>
      <c r="D91" s="279"/>
      <c r="E91" s="279"/>
      <c r="F91" s="279"/>
    </row>
    <row r="92" spans="1:6">
      <c r="A92" s="279" t="s">
        <v>220</v>
      </c>
      <c r="B92" s="279"/>
      <c r="C92" s="279"/>
      <c r="D92" s="279"/>
      <c r="E92" s="279"/>
      <c r="F92" s="279"/>
    </row>
    <row r="93" spans="1:6">
      <c r="A93" s="279" t="s">
        <v>169</v>
      </c>
      <c r="B93" s="279"/>
      <c r="C93" s="279"/>
      <c r="D93" s="279"/>
      <c r="E93" s="279"/>
      <c r="F93" s="279"/>
    </row>
    <row r="95" spans="1:6">
      <c r="A95" s="85" t="s">
        <v>171</v>
      </c>
    </row>
    <row r="96" spans="1:6">
      <c r="A96" s="85" t="s">
        <v>172</v>
      </c>
      <c r="B96" s="84" t="s">
        <v>173</v>
      </c>
    </row>
    <row r="97" spans="1:6">
      <c r="A97" s="87" t="s">
        <v>174</v>
      </c>
      <c r="B97" s="88" t="s">
        <v>175</v>
      </c>
      <c r="C97" s="88" t="s">
        <v>176</v>
      </c>
      <c r="D97" s="88" t="s">
        <v>177</v>
      </c>
      <c r="E97" s="88" t="s">
        <v>181</v>
      </c>
      <c r="F97" s="88" t="s">
        <v>182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183</v>
      </c>
    </row>
    <row r="113" spans="1:6">
      <c r="A113" s="85" t="s">
        <v>171</v>
      </c>
    </row>
    <row r="114" spans="1:6">
      <c r="A114" s="85" t="s">
        <v>172</v>
      </c>
    </row>
    <row r="115" spans="1:6">
      <c r="A115" s="87" t="s">
        <v>174</v>
      </c>
      <c r="C115" s="91" t="s">
        <v>184</v>
      </c>
      <c r="D115" s="91" t="s">
        <v>185</v>
      </c>
      <c r="E115" s="91" t="s">
        <v>186</v>
      </c>
      <c r="F115" s="91" t="s">
        <v>187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188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189</v>
      </c>
    </row>
    <row r="131" spans="1:6">
      <c r="C131" s="84" t="s">
        <v>179</v>
      </c>
    </row>
    <row r="132" spans="1:6">
      <c r="A132" s="84" t="s">
        <v>190</v>
      </c>
      <c r="E132" s="86" t="s">
        <v>191</v>
      </c>
      <c r="F132" s="90">
        <f>ROUND(B168*F175,3)</f>
        <v>1.004</v>
      </c>
    </row>
    <row r="133" spans="1:6">
      <c r="A133" s="84" t="s">
        <v>192</v>
      </c>
      <c r="E133" s="86" t="s">
        <v>193</v>
      </c>
      <c r="F133" s="90">
        <f>ROUND(F128*F132,3)</f>
        <v>1.012</v>
      </c>
    </row>
    <row r="134" spans="1:6">
      <c r="A134" s="84" t="s">
        <v>194</v>
      </c>
      <c r="E134" s="86" t="s">
        <v>195</v>
      </c>
      <c r="F134" s="90">
        <f>ROUND(E128*F133,3)</f>
        <v>1.0229999999999999</v>
      </c>
    </row>
    <row r="135" spans="1:6">
      <c r="A135" s="84" t="s">
        <v>196</v>
      </c>
      <c r="E135" s="86" t="s">
        <v>197</v>
      </c>
      <c r="F135" s="90">
        <f>ROUND(D128*F134,3)</f>
        <v>1.0680000000000001</v>
      </c>
    </row>
    <row r="136" spans="1:6">
      <c r="A136" s="84" t="s">
        <v>198</v>
      </c>
      <c r="E136" s="86" t="s">
        <v>199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180</v>
      </c>
      <c r="B139" s="279"/>
      <c r="C139" s="279"/>
      <c r="D139" s="279"/>
      <c r="E139" s="279"/>
      <c r="F139" s="279"/>
    </row>
    <row r="140" spans="1:6">
      <c r="A140" s="279" t="s">
        <v>344</v>
      </c>
      <c r="B140" s="279"/>
      <c r="C140" s="279"/>
      <c r="D140" s="279"/>
      <c r="E140" s="279"/>
      <c r="F140" s="279"/>
    </row>
    <row r="141" spans="1:6">
      <c r="A141" s="279" t="s">
        <v>220</v>
      </c>
      <c r="B141" s="279"/>
      <c r="C141" s="279"/>
      <c r="D141" s="279"/>
      <c r="E141" s="279"/>
      <c r="F141" s="279"/>
    </row>
    <row r="142" spans="1:6">
      <c r="A142" s="279" t="s">
        <v>169</v>
      </c>
      <c r="B142" s="279"/>
      <c r="C142" s="279"/>
      <c r="D142" s="279"/>
      <c r="E142" s="279"/>
      <c r="F142" s="279"/>
    </row>
    <row r="144" spans="1:6">
      <c r="A144" s="85" t="s">
        <v>171</v>
      </c>
    </row>
    <row r="145" spans="1:6">
      <c r="A145" s="85" t="s">
        <v>172</v>
      </c>
      <c r="B145" s="84" t="s">
        <v>173</v>
      </c>
    </row>
    <row r="146" spans="1:6">
      <c r="A146" s="87" t="s">
        <v>174</v>
      </c>
      <c r="B146" s="88" t="s">
        <v>200</v>
      </c>
      <c r="C146" s="88" t="s">
        <v>201</v>
      </c>
      <c r="D146" s="88" t="s">
        <v>202</v>
      </c>
      <c r="E146" s="88" t="s">
        <v>203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183</v>
      </c>
    </row>
    <row r="157" spans="1:6">
      <c r="A157" s="85" t="s">
        <v>171</v>
      </c>
    </row>
    <row r="158" spans="1:6">
      <c r="A158" s="85" t="s">
        <v>172</v>
      </c>
    </row>
    <row r="159" spans="1:6">
      <c r="A159" s="87" t="s">
        <v>174</v>
      </c>
      <c r="B159" s="91" t="s">
        <v>205</v>
      </c>
      <c r="C159" s="91" t="s">
        <v>206</v>
      </c>
      <c r="D159" s="91" t="s">
        <v>207</v>
      </c>
      <c r="E159" s="91" t="s">
        <v>208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188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189</v>
      </c>
    </row>
    <row r="171" spans="1:6">
      <c r="C171" s="84" t="s">
        <v>179</v>
      </c>
      <c r="F171" s="90"/>
    </row>
    <row r="172" spans="1:6">
      <c r="A172" s="84" t="s">
        <v>212</v>
      </c>
      <c r="E172" s="86" t="s">
        <v>211</v>
      </c>
      <c r="F172" s="90">
        <v>1</v>
      </c>
    </row>
    <row r="173" spans="1:6">
      <c r="A173" s="84" t="s">
        <v>214</v>
      </c>
      <c r="E173" s="86" t="s">
        <v>221</v>
      </c>
      <c r="F173" s="90">
        <f>ROUND(E168*F172,3)</f>
        <v>1</v>
      </c>
    </row>
    <row r="174" spans="1:6">
      <c r="A174" s="84" t="s">
        <v>216</v>
      </c>
      <c r="E174" s="86" t="s">
        <v>222</v>
      </c>
      <c r="F174" s="90">
        <f>ROUND(D168*F173,3)</f>
        <v>1</v>
      </c>
    </row>
    <row r="175" spans="1:6">
      <c r="A175" s="84" t="s">
        <v>218</v>
      </c>
      <c r="E175" s="86" t="s">
        <v>223</v>
      </c>
      <c r="F175" s="90">
        <f>ROUND(C168*F174,3)</f>
        <v>1</v>
      </c>
    </row>
    <row r="176" spans="1:6">
      <c r="E176" s="86"/>
      <c r="F176" s="90"/>
    </row>
  </sheetData>
  <mergeCells count="16">
    <mergeCell ref="A50:F50"/>
    <mergeCell ref="A2:F2"/>
    <mergeCell ref="A5:F5"/>
    <mergeCell ref="A3:F3"/>
    <mergeCell ref="A4:F4"/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2022&amp;C&amp;"Times New Roman,Regular"South Carolina CA-2022-RZRLC&amp;R&amp;"Times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tabSelected="1"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224</v>
      </c>
      <c r="B2" s="279"/>
      <c r="C2" s="279"/>
      <c r="D2" s="279"/>
      <c r="E2" s="279"/>
      <c r="F2" s="279"/>
    </row>
    <row r="3" spans="1:6">
      <c r="A3" s="279" t="s">
        <v>345</v>
      </c>
      <c r="B3" s="279"/>
      <c r="C3" s="279"/>
      <c r="D3" s="279"/>
      <c r="E3" s="279"/>
      <c r="F3" s="279"/>
    </row>
    <row r="4" spans="1:6">
      <c r="A4" s="279" t="s">
        <v>220</v>
      </c>
      <c r="B4" s="279"/>
      <c r="C4" s="279"/>
      <c r="D4" s="279"/>
      <c r="E4" s="279"/>
      <c r="F4" s="279"/>
    </row>
    <row r="5" spans="1:6">
      <c r="A5" s="279" t="s">
        <v>225</v>
      </c>
      <c r="B5" s="279"/>
      <c r="C5" s="279"/>
      <c r="D5" s="279"/>
      <c r="E5" s="279"/>
      <c r="F5" s="279"/>
    </row>
    <row r="7" spans="1:6">
      <c r="A7" s="85" t="s">
        <v>171</v>
      </c>
    </row>
    <row r="8" spans="1:6">
      <c r="A8" s="85" t="s">
        <v>172</v>
      </c>
    </row>
    <row r="9" spans="1:6">
      <c r="A9" s="87" t="s">
        <v>174</v>
      </c>
      <c r="B9" s="88" t="s">
        <v>175</v>
      </c>
      <c r="C9" s="88" t="s">
        <v>176</v>
      </c>
      <c r="D9" s="88" t="s">
        <v>177</v>
      </c>
      <c r="E9" s="88" t="s">
        <v>181</v>
      </c>
      <c r="F9" s="88" t="s">
        <v>182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183</v>
      </c>
    </row>
    <row r="25" spans="1:6">
      <c r="A25" s="85" t="s">
        <v>171</v>
      </c>
    </row>
    <row r="26" spans="1:6">
      <c r="A26" s="85" t="s">
        <v>172</v>
      </c>
    </row>
    <row r="27" spans="1:6">
      <c r="A27" s="87" t="s">
        <v>174</v>
      </c>
      <c r="C27" s="91" t="s">
        <v>184</v>
      </c>
      <c r="D27" s="91" t="s">
        <v>185</v>
      </c>
      <c r="E27" s="91" t="s">
        <v>186</v>
      </c>
      <c r="F27" s="91" t="s">
        <v>187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188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189</v>
      </c>
    </row>
    <row r="43" spans="1:6">
      <c r="C43" s="84" t="s">
        <v>179</v>
      </c>
    </row>
    <row r="44" spans="1:6">
      <c r="A44" s="84" t="s">
        <v>190</v>
      </c>
      <c r="E44" s="86" t="s">
        <v>191</v>
      </c>
      <c r="F44" s="90">
        <f>ROUND(B79*F87,3)</f>
        <v>0.999</v>
      </c>
    </row>
    <row r="45" spans="1:6">
      <c r="A45" s="84" t="s">
        <v>192</v>
      </c>
      <c r="E45" s="86" t="s">
        <v>193</v>
      </c>
      <c r="F45" s="90">
        <f>ROUND(F40*F44,3)</f>
        <v>0.999</v>
      </c>
    </row>
    <row r="46" spans="1:6">
      <c r="A46" s="84" t="s">
        <v>194</v>
      </c>
      <c r="E46" s="86" t="s">
        <v>195</v>
      </c>
      <c r="F46" s="90">
        <f>ROUND(E40*F45,3)</f>
        <v>0.999</v>
      </c>
    </row>
    <row r="47" spans="1:6">
      <c r="A47" s="84" t="s">
        <v>196</v>
      </c>
      <c r="E47" s="86" t="s">
        <v>197</v>
      </c>
      <c r="F47" s="90">
        <f>ROUND(D40*F46,3)</f>
        <v>1.0049999999999999</v>
      </c>
    </row>
    <row r="48" spans="1:6">
      <c r="A48" s="84" t="s">
        <v>198</v>
      </c>
      <c r="E48" s="86" t="s">
        <v>199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224</v>
      </c>
      <c r="B50" s="279"/>
      <c r="C50" s="279"/>
      <c r="D50" s="279"/>
      <c r="E50" s="279"/>
      <c r="F50" s="279"/>
    </row>
    <row r="51" spans="1:6">
      <c r="A51" s="279" t="s">
        <v>345</v>
      </c>
      <c r="B51" s="279"/>
      <c r="C51" s="279"/>
      <c r="D51" s="279"/>
      <c r="E51" s="279"/>
      <c r="F51" s="279"/>
    </row>
    <row r="52" spans="1:6">
      <c r="A52" s="279" t="s">
        <v>220</v>
      </c>
      <c r="B52" s="279"/>
      <c r="C52" s="279"/>
      <c r="D52" s="279"/>
      <c r="E52" s="279"/>
      <c r="F52" s="279"/>
    </row>
    <row r="53" spans="1:6">
      <c r="A53" s="279" t="s">
        <v>225</v>
      </c>
      <c r="B53" s="279"/>
      <c r="C53" s="279"/>
      <c r="D53" s="279"/>
      <c r="E53" s="279"/>
      <c r="F53" s="279"/>
    </row>
    <row r="55" spans="1:6">
      <c r="A55" s="85" t="s">
        <v>171</v>
      </c>
    </row>
    <row r="56" spans="1:6">
      <c r="A56" s="85" t="s">
        <v>172</v>
      </c>
    </row>
    <row r="57" spans="1:6">
      <c r="A57" s="87" t="s">
        <v>174</v>
      </c>
      <c r="B57" s="88" t="s">
        <v>200</v>
      </c>
      <c r="C57" s="88" t="s">
        <v>201</v>
      </c>
      <c r="D57" s="88" t="s">
        <v>202</v>
      </c>
      <c r="E57" s="88" t="s">
        <v>203</v>
      </c>
      <c r="F57" s="88" t="s">
        <v>204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183</v>
      </c>
    </row>
    <row r="68" spans="1:6">
      <c r="A68" s="85" t="s">
        <v>171</v>
      </c>
    </row>
    <row r="69" spans="1:6">
      <c r="A69" s="85" t="s">
        <v>172</v>
      </c>
    </row>
    <row r="70" spans="1:6">
      <c r="A70" s="87" t="s">
        <v>174</v>
      </c>
      <c r="B70" s="91" t="s">
        <v>205</v>
      </c>
      <c r="C70" s="91" t="s">
        <v>206</v>
      </c>
      <c r="D70" s="91" t="s">
        <v>207</v>
      </c>
      <c r="E70" s="91" t="s">
        <v>208</v>
      </c>
      <c r="F70" s="91" t="s">
        <v>209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188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189</v>
      </c>
    </row>
    <row r="82" spans="1:6">
      <c r="C82" s="84" t="s">
        <v>179</v>
      </c>
    </row>
    <row r="83" spans="1:6">
      <c r="A83" s="84" t="s">
        <v>210</v>
      </c>
      <c r="E83" s="86" t="s">
        <v>211</v>
      </c>
      <c r="F83" s="90">
        <v>1</v>
      </c>
    </row>
    <row r="84" spans="1:6">
      <c r="A84" s="84" t="s">
        <v>212</v>
      </c>
      <c r="E84" s="86" t="s">
        <v>213</v>
      </c>
      <c r="F84" s="90">
        <f>ROUND(F79*F83,3)</f>
        <v>1</v>
      </c>
    </row>
    <row r="85" spans="1:6">
      <c r="A85" s="84" t="s">
        <v>214</v>
      </c>
      <c r="E85" s="86" t="s">
        <v>215</v>
      </c>
      <c r="F85" s="90">
        <f>ROUND(E79*F84,3)</f>
        <v>1</v>
      </c>
    </row>
    <row r="86" spans="1:6">
      <c r="A86" s="84" t="s">
        <v>216</v>
      </c>
      <c r="E86" s="86" t="s">
        <v>217</v>
      </c>
      <c r="F86" s="90">
        <f>ROUND(D79*F85,3)</f>
        <v>1</v>
      </c>
    </row>
    <row r="87" spans="1:6">
      <c r="A87" s="84" t="s">
        <v>218</v>
      </c>
      <c r="E87" s="86" t="s">
        <v>219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224</v>
      </c>
      <c r="B90" s="279"/>
      <c r="C90" s="279"/>
      <c r="D90" s="279"/>
      <c r="E90" s="279"/>
      <c r="F90" s="279"/>
    </row>
    <row r="91" spans="1:6">
      <c r="A91" s="279" t="s">
        <v>346</v>
      </c>
      <c r="B91" s="279"/>
      <c r="C91" s="279"/>
      <c r="D91" s="279"/>
      <c r="E91" s="279"/>
      <c r="F91" s="279"/>
    </row>
    <row r="92" spans="1:6">
      <c r="A92" s="279" t="s">
        <v>220</v>
      </c>
      <c r="B92" s="279"/>
      <c r="C92" s="279"/>
      <c r="D92" s="279"/>
      <c r="E92" s="279"/>
      <c r="F92" s="279"/>
    </row>
    <row r="93" spans="1:6">
      <c r="A93" s="279" t="s">
        <v>225</v>
      </c>
      <c r="B93" s="279"/>
      <c r="C93" s="279"/>
      <c r="D93" s="279"/>
      <c r="E93" s="279"/>
      <c r="F93" s="279"/>
    </row>
    <row r="95" spans="1:6">
      <c r="A95" s="85" t="s">
        <v>171</v>
      </c>
    </row>
    <row r="96" spans="1:6">
      <c r="A96" s="85" t="s">
        <v>172</v>
      </c>
    </row>
    <row r="97" spans="1:6">
      <c r="A97" s="87" t="s">
        <v>174</v>
      </c>
      <c r="B97" s="88" t="s">
        <v>175</v>
      </c>
      <c r="C97" s="88" t="s">
        <v>176</v>
      </c>
      <c r="D97" s="88" t="s">
        <v>177</v>
      </c>
      <c r="E97" s="88" t="s">
        <v>181</v>
      </c>
      <c r="F97" s="88" t="s">
        <v>182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239</v>
      </c>
    </row>
    <row r="112" spans="1:6">
      <c r="D112" s="84" t="s">
        <v>183</v>
      </c>
    </row>
    <row r="113" spans="1:6">
      <c r="A113" s="85" t="s">
        <v>171</v>
      </c>
    </row>
    <row r="114" spans="1:6">
      <c r="A114" s="85" t="s">
        <v>172</v>
      </c>
    </row>
    <row r="115" spans="1:6">
      <c r="A115" s="87" t="s">
        <v>174</v>
      </c>
      <c r="C115" s="91" t="s">
        <v>184</v>
      </c>
      <c r="D115" s="91" t="s">
        <v>185</v>
      </c>
      <c r="E115" s="91" t="s">
        <v>186</v>
      </c>
      <c r="F115" s="91" t="s">
        <v>187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188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189</v>
      </c>
    </row>
    <row r="131" spans="1:6">
      <c r="C131" s="84" t="s">
        <v>179</v>
      </c>
    </row>
    <row r="132" spans="1:6">
      <c r="A132" s="84" t="s">
        <v>190</v>
      </c>
      <c r="E132" s="86" t="s">
        <v>191</v>
      </c>
      <c r="F132" s="90">
        <f>ROUND(B168*F176,3)</f>
        <v>1</v>
      </c>
    </row>
    <row r="133" spans="1:6">
      <c r="A133" s="84" t="s">
        <v>192</v>
      </c>
      <c r="E133" s="86" t="s">
        <v>193</v>
      </c>
      <c r="F133" s="90">
        <f>ROUND(F128*F132,3)</f>
        <v>0.999</v>
      </c>
    </row>
    <row r="134" spans="1:6">
      <c r="A134" s="84" t="s">
        <v>194</v>
      </c>
      <c r="E134" s="86" t="s">
        <v>195</v>
      </c>
      <c r="F134" s="90">
        <f>ROUND(E128*F133,3)</f>
        <v>0.995</v>
      </c>
    </row>
    <row r="135" spans="1:6">
      <c r="A135" s="84" t="s">
        <v>196</v>
      </c>
      <c r="E135" s="86" t="s">
        <v>197</v>
      </c>
      <c r="F135" s="90">
        <f>ROUND(D128*F134,3)</f>
        <v>0.99299999999999999</v>
      </c>
    </row>
    <row r="136" spans="1:6">
      <c r="A136" s="84" t="s">
        <v>198</v>
      </c>
      <c r="E136" s="86" t="s">
        <v>199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224</v>
      </c>
      <c r="B139" s="279"/>
      <c r="C139" s="279"/>
      <c r="D139" s="279"/>
      <c r="E139" s="279"/>
      <c r="F139" s="279"/>
    </row>
    <row r="140" spans="1:6">
      <c r="A140" s="279" t="s">
        <v>346</v>
      </c>
      <c r="B140" s="279"/>
      <c r="C140" s="279"/>
      <c r="D140" s="279"/>
      <c r="E140" s="279"/>
      <c r="F140" s="279"/>
    </row>
    <row r="141" spans="1:6">
      <c r="A141" s="279" t="s">
        <v>220</v>
      </c>
      <c r="B141" s="279"/>
      <c r="C141" s="279"/>
      <c r="D141" s="279"/>
      <c r="E141" s="279"/>
      <c r="F141" s="279"/>
    </row>
    <row r="142" spans="1:6">
      <c r="A142" s="279" t="s">
        <v>225</v>
      </c>
      <c r="B142" s="279"/>
      <c r="C142" s="279"/>
      <c r="D142" s="279"/>
      <c r="E142" s="279"/>
      <c r="F142" s="279"/>
    </row>
    <row r="144" spans="1:6">
      <c r="A144" s="85" t="s">
        <v>171</v>
      </c>
    </row>
    <row r="145" spans="1:6">
      <c r="A145" s="85" t="s">
        <v>172</v>
      </c>
    </row>
    <row r="146" spans="1:6">
      <c r="A146" s="87" t="s">
        <v>174</v>
      </c>
      <c r="B146" s="88" t="s">
        <v>200</v>
      </c>
      <c r="C146" s="88" t="s">
        <v>201</v>
      </c>
      <c r="D146" s="88" t="s">
        <v>202</v>
      </c>
      <c r="E146" s="88" t="s">
        <v>203</v>
      </c>
      <c r="F146" s="88" t="s">
        <v>204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183</v>
      </c>
    </row>
    <row r="157" spans="1:6">
      <c r="A157" s="85" t="s">
        <v>171</v>
      </c>
    </row>
    <row r="158" spans="1:6">
      <c r="A158" s="85" t="s">
        <v>172</v>
      </c>
    </row>
    <row r="159" spans="1:6">
      <c r="A159" s="87" t="s">
        <v>174</v>
      </c>
      <c r="B159" s="91" t="s">
        <v>205</v>
      </c>
      <c r="C159" s="91" t="s">
        <v>206</v>
      </c>
      <c r="D159" s="91" t="s">
        <v>207</v>
      </c>
      <c r="E159" s="91" t="s">
        <v>208</v>
      </c>
      <c r="F159" s="91" t="s">
        <v>209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188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189</v>
      </c>
    </row>
    <row r="171" spans="1:6">
      <c r="C171" s="84" t="s">
        <v>179</v>
      </c>
    </row>
    <row r="172" spans="1:6">
      <c r="A172" s="84" t="s">
        <v>210</v>
      </c>
      <c r="E172" s="86" t="s">
        <v>211</v>
      </c>
      <c r="F172" s="90">
        <v>1</v>
      </c>
    </row>
    <row r="173" spans="1:6">
      <c r="A173" s="84" t="s">
        <v>212</v>
      </c>
      <c r="E173" s="86" t="s">
        <v>213</v>
      </c>
      <c r="F173" s="90">
        <f>ROUND(F168*F172,3)</f>
        <v>1</v>
      </c>
    </row>
    <row r="174" spans="1:6">
      <c r="A174" s="84" t="s">
        <v>214</v>
      </c>
      <c r="E174" s="86" t="s">
        <v>215</v>
      </c>
      <c r="F174" s="90">
        <f>ROUND(E168*F173,3)</f>
        <v>1</v>
      </c>
    </row>
    <row r="175" spans="1:6">
      <c r="A175" s="84" t="s">
        <v>216</v>
      </c>
      <c r="E175" s="86" t="s">
        <v>217</v>
      </c>
      <c r="F175" s="90">
        <f>ROUND(D168*F174,3)</f>
        <v>1</v>
      </c>
    </row>
    <row r="176" spans="1:6">
      <c r="A176" s="84" t="s">
        <v>218</v>
      </c>
      <c r="E176" s="86" t="s">
        <v>219</v>
      </c>
      <c r="F176" s="90">
        <f>ROUND(C168*F175,3)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2022&amp;C&amp;"Times New Roman,Regular"South Carolina CA-2022-RZRLC&amp;R&amp;"Times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>
      <selection activeCell="A2" sqref="A2:F2"/>
    </sheetView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327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336</v>
      </c>
      <c r="C6" s="113">
        <v>3.75</v>
      </c>
    </row>
    <row r="7" spans="1:6">
      <c r="C7" s="67"/>
    </row>
    <row r="8" spans="1:6">
      <c r="A8" t="s">
        <v>237</v>
      </c>
      <c r="C8" s="66"/>
    </row>
    <row r="9" spans="1:6">
      <c r="A9" t="s">
        <v>112</v>
      </c>
      <c r="C9" s="167">
        <v>3.75</v>
      </c>
    </row>
    <row r="11" spans="1:6">
      <c r="C11" t="s">
        <v>241</v>
      </c>
      <c r="E11" t="s">
        <v>146</v>
      </c>
      <c r="F11" t="s">
        <v>328</v>
      </c>
    </row>
    <row r="12" spans="1:6">
      <c r="C12" t="s">
        <v>242</v>
      </c>
      <c r="E12" t="s">
        <v>244</v>
      </c>
      <c r="F12" t="s">
        <v>244</v>
      </c>
    </row>
    <row r="13" spans="1:6">
      <c r="C13" t="s">
        <v>243</v>
      </c>
      <c r="E13" t="s">
        <v>245</v>
      </c>
      <c r="F13" t="s">
        <v>245</v>
      </c>
    </row>
    <row r="14" spans="1:6">
      <c r="A14" t="s">
        <v>337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338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339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48" t="s">
        <v>355</v>
      </c>
      <c r="B3" s="248"/>
      <c r="C3" s="248"/>
      <c r="D3" s="248"/>
      <c r="E3" s="248"/>
      <c r="F3" s="248"/>
      <c r="G3" s="248"/>
      <c r="H3" s="248"/>
    </row>
    <row r="5" spans="1:9">
      <c r="A5" s="248" t="s">
        <v>356</v>
      </c>
      <c r="B5" s="248"/>
      <c r="C5" s="248"/>
      <c r="D5" s="248"/>
      <c r="E5" s="248"/>
      <c r="F5" s="248"/>
      <c r="G5" s="248"/>
      <c r="H5" s="248"/>
    </row>
    <row r="7" spans="1:9">
      <c r="A7" s="249" t="s">
        <v>357</v>
      </c>
      <c r="B7" s="250"/>
      <c r="C7" s="250"/>
      <c r="D7" s="250"/>
      <c r="E7" s="250"/>
      <c r="F7" s="250"/>
      <c r="G7" s="250"/>
      <c r="H7" s="250"/>
      <c r="I7" s="250"/>
    </row>
    <row r="8" spans="1:9">
      <c r="A8" s="249" t="str">
        <f>"factor to be applied to the current Zone-Rated Liability loss cost is "&amp;TEXT(B10,"0.000")&amp;"."</f>
        <v>factor to be applied to the current Zone-Rated Liability loss cost is 0.944.</v>
      </c>
      <c r="B8" s="250"/>
      <c r="C8" s="250"/>
      <c r="D8" s="250"/>
      <c r="E8" s="250"/>
      <c r="F8" s="250"/>
      <c r="G8" s="250"/>
      <c r="H8" s="250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358</v>
      </c>
      <c r="C13" s="195">
        <f>C10</f>
        <v>18827766</v>
      </c>
      <c r="D13" s="130" t="s">
        <v>359</v>
      </c>
      <c r="E13" s="68" t="s">
        <v>360</v>
      </c>
      <c r="F13" s="136"/>
    </row>
    <row r="14" spans="1:9">
      <c r="B14" s="128"/>
      <c r="D14" s="130"/>
      <c r="E14" s="68" t="s">
        <v>361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359</v>
      </c>
      <c r="E15" s="68" t="s">
        <v>360</v>
      </c>
      <c r="F15" s="132"/>
      <c r="G15" s="68">
        <f t="shared" si="0"/>
        <v>0</v>
      </c>
    </row>
    <row r="16" spans="1:9">
      <c r="B16" s="128"/>
      <c r="D16" s="130"/>
      <c r="E16" s="68" t="s">
        <v>362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48" t="s">
        <v>160</v>
      </c>
      <c r="B19" s="248"/>
      <c r="C19" s="248"/>
      <c r="D19" s="248"/>
      <c r="E19" s="248"/>
      <c r="F19" s="248"/>
      <c r="G19" s="248"/>
      <c r="H19" s="248"/>
    </row>
    <row r="21" spans="1:9">
      <c r="A21" s="248" t="s">
        <v>163</v>
      </c>
      <c r="B21" s="248"/>
      <c r="C21" s="248"/>
      <c r="D21" s="248"/>
      <c r="E21" s="248"/>
      <c r="F21" s="248"/>
      <c r="G21" s="248"/>
      <c r="H21" s="248"/>
    </row>
    <row r="23" spans="1:9">
      <c r="A23" s="249" t="s">
        <v>363</v>
      </c>
      <c r="B23" s="250"/>
      <c r="C23" s="250"/>
      <c r="D23" s="250"/>
      <c r="E23" s="250"/>
      <c r="F23" s="250"/>
      <c r="G23" s="250"/>
      <c r="H23" s="250"/>
      <c r="I23" s="250"/>
    </row>
    <row r="24" spans="1:9">
      <c r="A24" s="249" t="s">
        <v>364</v>
      </c>
      <c r="B24" s="250"/>
      <c r="C24" s="250"/>
      <c r="D24" s="250"/>
      <c r="E24" s="250"/>
      <c r="F24" s="250"/>
      <c r="G24" s="250"/>
      <c r="H24" s="250"/>
      <c r="I24" s="250"/>
    </row>
    <row r="25" spans="1:9">
      <c r="A25" s="249" t="str">
        <f>"base loss cost is "&amp;TEXT(B27,"0.000")&amp;"."</f>
        <v>base loss cost is 1.071.</v>
      </c>
      <c r="B25" s="250"/>
      <c r="C25" s="250"/>
      <c r="D25" s="250"/>
      <c r="E25" s="250"/>
      <c r="F25" s="250"/>
      <c r="G25" s="250"/>
      <c r="H25" s="250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358</v>
      </c>
      <c r="C30" s="195">
        <f>C27</f>
        <v>2336948</v>
      </c>
      <c r="D30" s="130" t="s">
        <v>359</v>
      </c>
      <c r="E30" s="68" t="s">
        <v>360</v>
      </c>
      <c r="F30" s="136"/>
    </row>
    <row r="31" spans="1:9">
      <c r="B31" s="128"/>
      <c r="D31" s="130"/>
      <c r="E31" s="68" t="s">
        <v>361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359</v>
      </c>
      <c r="E32" s="68" t="s">
        <v>360</v>
      </c>
      <c r="F32" s="132"/>
      <c r="G32" s="68">
        <f t="shared" si="1"/>
        <v>0</v>
      </c>
    </row>
    <row r="33" spans="1:9">
      <c r="B33" s="128"/>
      <c r="D33" s="130"/>
      <c r="E33" s="68" t="s">
        <v>362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48" t="s">
        <v>61</v>
      </c>
      <c r="B36" s="248"/>
      <c r="C36" s="248"/>
      <c r="D36" s="248"/>
      <c r="E36" s="248"/>
      <c r="F36" s="248"/>
      <c r="G36" s="248"/>
      <c r="H36" s="248"/>
    </row>
    <row r="38" spans="1:9">
      <c r="A38" s="249" t="s">
        <v>365</v>
      </c>
      <c r="B38" s="250"/>
      <c r="C38" s="250"/>
      <c r="D38" s="250"/>
      <c r="E38" s="250"/>
      <c r="F38" s="250"/>
      <c r="G38" s="250"/>
      <c r="H38" s="250"/>
      <c r="I38" s="250"/>
    </row>
    <row r="39" spans="1:9">
      <c r="A39" s="249" t="s">
        <v>366</v>
      </c>
      <c r="B39" s="250"/>
      <c r="C39" s="250"/>
      <c r="D39" s="250"/>
      <c r="E39" s="250"/>
      <c r="F39" s="250"/>
      <c r="G39" s="250"/>
      <c r="H39" s="250"/>
      <c r="I39" s="250"/>
    </row>
    <row r="40" spans="1:9">
      <c r="A40" s="249" t="str">
        <f>"loss cost is "&amp;TEXT(B42,"0.000")&amp;"."</f>
        <v>loss cost is 0.949.</v>
      </c>
      <c r="B40" s="250"/>
      <c r="C40" s="250"/>
      <c r="D40" s="250"/>
      <c r="E40" s="250"/>
      <c r="F40" s="250"/>
      <c r="G40" s="250"/>
      <c r="H40" s="250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358</v>
      </c>
      <c r="C45" s="195">
        <f>C42</f>
        <v>7114444</v>
      </c>
      <c r="D45" s="130" t="s">
        <v>359</v>
      </c>
      <c r="E45" s="68" t="s">
        <v>360</v>
      </c>
      <c r="F45" s="136"/>
    </row>
    <row r="46" spans="1:9">
      <c r="B46" s="128"/>
      <c r="D46" s="130"/>
      <c r="E46" s="68" t="s">
        <v>361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359</v>
      </c>
      <c r="E47" s="68" t="s">
        <v>360</v>
      </c>
      <c r="F47" s="132"/>
      <c r="G47" s="68">
        <f t="shared" si="2"/>
        <v>0</v>
      </c>
    </row>
    <row r="48" spans="1:9">
      <c r="B48" s="128"/>
      <c r="D48" s="130"/>
      <c r="E48" s="68" t="s">
        <v>362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9:I39"/>
    <mergeCell ref="A40:H40"/>
    <mergeCell ref="A25:H25"/>
    <mergeCell ref="A24:I24"/>
    <mergeCell ref="A8:H8"/>
    <mergeCell ref="A19:H19"/>
    <mergeCell ref="A36:H36"/>
    <mergeCell ref="A38:I38"/>
    <mergeCell ref="A3:H3"/>
    <mergeCell ref="A5:H5"/>
    <mergeCell ref="A21:H21"/>
    <mergeCell ref="A7:I7"/>
    <mergeCell ref="A23:I23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2022&amp;C&amp;"Times New Roman,Regular"South Carolina CA-2022-RZRLC&amp;R&amp;"Times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508</v>
      </c>
      <c r="B3" s="251"/>
      <c r="C3" s="251"/>
      <c r="D3" s="251"/>
      <c r="E3" s="251"/>
      <c r="F3" s="251"/>
      <c r="G3" s="251"/>
    </row>
    <row r="5" spans="1:7">
      <c r="A5" s="256" t="s">
        <v>367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261</v>
      </c>
      <c r="C6" s="253"/>
      <c r="D6" s="254" t="s">
        <v>156</v>
      </c>
      <c r="E6" s="253"/>
      <c r="F6" s="255" t="s">
        <v>329</v>
      </c>
      <c r="G6" s="253"/>
    </row>
    <row r="7" spans="1:7">
      <c r="A7" s="204" t="s">
        <v>368</v>
      </c>
      <c r="B7" s="79" t="s">
        <v>373</v>
      </c>
      <c r="C7" s="202" t="s">
        <v>374</v>
      </c>
      <c r="D7" s="206" t="s">
        <v>373</v>
      </c>
      <c r="E7" s="202" t="s">
        <v>374</v>
      </c>
      <c r="F7" s="79" t="s">
        <v>373</v>
      </c>
      <c r="G7" s="202" t="s">
        <v>374</v>
      </c>
    </row>
    <row r="8" spans="1:7">
      <c r="A8" s="204" t="s">
        <v>369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370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371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372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375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261</v>
      </c>
      <c r="C15" s="253"/>
      <c r="D15" s="254" t="s">
        <v>156</v>
      </c>
      <c r="E15" s="253"/>
      <c r="F15" s="255" t="s">
        <v>329</v>
      </c>
      <c r="G15" s="253"/>
    </row>
    <row r="16" spans="1:7">
      <c r="A16" s="204" t="s">
        <v>368</v>
      </c>
      <c r="B16" s="79" t="s">
        <v>373</v>
      </c>
      <c r="C16" s="202" t="s">
        <v>374</v>
      </c>
      <c r="D16" s="206" t="s">
        <v>373</v>
      </c>
      <c r="E16" s="202" t="s">
        <v>374</v>
      </c>
      <c r="F16" s="79" t="s">
        <v>373</v>
      </c>
      <c r="G16" s="202" t="s">
        <v>374</v>
      </c>
    </row>
    <row r="17" spans="1:7">
      <c r="A17" s="204" t="s">
        <v>376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377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378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261</v>
      </c>
      <c r="C22" s="253"/>
      <c r="D22" s="254" t="s">
        <v>156</v>
      </c>
      <c r="E22" s="253"/>
      <c r="F22" s="255" t="s">
        <v>329</v>
      </c>
      <c r="G22" s="253"/>
    </row>
    <row r="23" spans="1:7">
      <c r="A23" s="204" t="s">
        <v>368</v>
      </c>
      <c r="B23" s="79" t="s">
        <v>373</v>
      </c>
      <c r="C23" s="202" t="s">
        <v>374</v>
      </c>
      <c r="D23" s="206" t="s">
        <v>373</v>
      </c>
      <c r="E23" s="202" t="s">
        <v>374</v>
      </c>
      <c r="F23" s="79" t="s">
        <v>373</v>
      </c>
      <c r="G23" s="202" t="s">
        <v>374</v>
      </c>
    </row>
    <row r="24" spans="1:7">
      <c r="A24" s="204" t="s">
        <v>379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380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381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2022&amp;C&amp;"Times New Roman,Regular"South Carolina CA-2022-RZRLC&amp;R&amp;"Times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508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382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261</v>
      </c>
      <c r="D6" s="262"/>
      <c r="E6" s="263" t="s">
        <v>156</v>
      </c>
      <c r="F6" s="262"/>
      <c r="G6" s="255" t="s">
        <v>329</v>
      </c>
      <c r="H6" s="262"/>
    </row>
    <row r="7" spans="1:8" s="55" customFormat="1">
      <c r="A7" s="206" t="s">
        <v>383</v>
      </c>
      <c r="B7" s="202" t="s">
        <v>384</v>
      </c>
      <c r="C7" s="206" t="s">
        <v>373</v>
      </c>
      <c r="D7" s="202" t="s">
        <v>374</v>
      </c>
      <c r="E7" s="79" t="s">
        <v>373</v>
      </c>
      <c r="F7" s="202" t="s">
        <v>374</v>
      </c>
      <c r="G7" s="79" t="s">
        <v>373</v>
      </c>
      <c r="H7" s="202" t="s">
        <v>374</v>
      </c>
    </row>
    <row r="8" spans="1:8">
      <c r="A8" s="235" t="s">
        <v>385</v>
      </c>
      <c r="B8" s="236" t="s">
        <v>387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386</v>
      </c>
      <c r="B9" s="236" t="s">
        <v>388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389</v>
      </c>
      <c r="B10" s="236" t="s">
        <v>390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391</v>
      </c>
      <c r="B11" s="236" t="s">
        <v>392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393</v>
      </c>
      <c r="B12" s="236" t="s">
        <v>394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395</v>
      </c>
      <c r="B13" s="236" t="s">
        <v>396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397</v>
      </c>
      <c r="B14" s="236" t="s">
        <v>398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399</v>
      </c>
      <c r="B15" s="236" t="s">
        <v>400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401</v>
      </c>
      <c r="B16" s="236" t="s">
        <v>402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403</v>
      </c>
      <c r="B17" s="236" t="s">
        <v>404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405</v>
      </c>
      <c r="B18" s="236" t="s">
        <v>406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407</v>
      </c>
      <c r="B19" s="236" t="s">
        <v>408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409</v>
      </c>
      <c r="B20" s="236" t="s">
        <v>410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411</v>
      </c>
      <c r="B21" s="236" t="s">
        <v>412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413</v>
      </c>
      <c r="B22" s="236" t="s">
        <v>414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415</v>
      </c>
      <c r="B23" s="236" t="s">
        <v>416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417</v>
      </c>
      <c r="B24" s="236" t="s">
        <v>418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419</v>
      </c>
      <c r="B25" s="236" t="s">
        <v>420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421</v>
      </c>
      <c r="B26" s="236" t="s">
        <v>422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423</v>
      </c>
      <c r="B27" s="236" t="s">
        <v>424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425</v>
      </c>
      <c r="B28" s="236" t="s">
        <v>426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427</v>
      </c>
      <c r="B29" s="236" t="s">
        <v>428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429</v>
      </c>
      <c r="B30" s="236" t="s">
        <v>430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431</v>
      </c>
      <c r="B31" s="236" t="s">
        <v>432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433</v>
      </c>
      <c r="B32" s="236" t="s">
        <v>434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435</v>
      </c>
      <c r="B33" s="236" t="s">
        <v>436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437</v>
      </c>
      <c r="B34" s="236" t="s">
        <v>438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439</v>
      </c>
      <c r="B35" s="236" t="s">
        <v>440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441</v>
      </c>
      <c r="B36" s="236" t="s">
        <v>442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443</v>
      </c>
      <c r="B37" s="236" t="s">
        <v>444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445</v>
      </c>
      <c r="B38" s="236" t="s">
        <v>446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447</v>
      </c>
      <c r="B39" s="236" t="s">
        <v>448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449</v>
      </c>
      <c r="B40" s="236" t="s">
        <v>450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451</v>
      </c>
      <c r="B41" s="236" t="s">
        <v>452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453</v>
      </c>
      <c r="B42" s="236" t="s">
        <v>454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455</v>
      </c>
      <c r="B43" s="236" t="s">
        <v>456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457</v>
      </c>
      <c r="B44" s="236" t="s">
        <v>458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459</v>
      </c>
      <c r="B45" s="236" t="s">
        <v>460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461</v>
      </c>
      <c r="B46" s="236" t="s">
        <v>462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463</v>
      </c>
      <c r="B47" s="236" t="s">
        <v>464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465</v>
      </c>
      <c r="B48" s="236" t="s">
        <v>466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467</v>
      </c>
      <c r="B49" s="236" t="s">
        <v>468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469</v>
      </c>
      <c r="B50" s="236" t="s">
        <v>470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471</v>
      </c>
      <c r="B51" s="236" t="s">
        <v>472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473</v>
      </c>
      <c r="B52" s="236" t="s">
        <v>474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475</v>
      </c>
      <c r="B53" s="236" t="s">
        <v>476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477</v>
      </c>
      <c r="B54" s="236" t="s">
        <v>478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479</v>
      </c>
      <c r="B55" s="236" t="s">
        <v>480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481</v>
      </c>
      <c r="B56" s="236" t="s">
        <v>482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483</v>
      </c>
      <c r="B57" s="236" t="s">
        <v>484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485</v>
      </c>
      <c r="B58" s="236" t="s">
        <v>486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487</v>
      </c>
      <c r="B59" s="236" t="s">
        <v>488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489</v>
      </c>
      <c r="B60" s="236" t="s">
        <v>490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491</v>
      </c>
      <c r="B61" s="236" t="s">
        <v>492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493</v>
      </c>
      <c r="B62" s="236" t="s">
        <v>494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495</v>
      </c>
      <c r="B63" s="239" t="s">
        <v>496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2022&amp;CSouth Carolina CA-2022-RZRLC&amp;R&amp;"Times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11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158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340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497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K82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K84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K85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K86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296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ROUND(((1+K79)^DZ_FACTORS!C6),3)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510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s="187" customFormat="1" ht="13.15">
      <c r="A31" s="4" t="s">
        <v>509</v>
      </c>
      <c r="B31" s="186" t="s">
        <v>511</v>
      </c>
      <c r="C31" s="186"/>
      <c r="D31" s="186"/>
      <c r="E31" s="186"/>
      <c r="F31" s="186"/>
      <c r="G31" s="186"/>
      <c r="H31" s="186"/>
      <c r="I31" s="186"/>
      <c r="J31" s="186"/>
      <c r="K31" s="64">
        <v>0.14199999999999999</v>
      </c>
    </row>
    <row r="32" spans="1:11" s="187" customFormat="1" ht="13.15">
      <c r="A32" s="4"/>
      <c r="B32" s="186"/>
      <c r="C32" s="186"/>
      <c r="D32" s="186"/>
      <c r="E32" s="186"/>
      <c r="F32" s="186"/>
      <c r="G32" s="186"/>
      <c r="H32" s="186"/>
      <c r="I32" s="186"/>
      <c r="J32" s="186"/>
      <c r="K32" s="64"/>
    </row>
    <row r="33" spans="1:12" s="187" customFormat="1" ht="13.15">
      <c r="A33" s="4" t="s">
        <v>513</v>
      </c>
      <c r="B33" s="186" t="s">
        <v>512</v>
      </c>
      <c r="C33" s="186"/>
      <c r="D33" s="186"/>
      <c r="E33" s="186"/>
      <c r="F33" s="186"/>
      <c r="G33" s="186"/>
      <c r="H33" s="186"/>
      <c r="I33" s="186"/>
      <c r="J33" s="186"/>
      <c r="K33" s="64">
        <v>0.14199999999999999</v>
      </c>
    </row>
    <row r="34" spans="1:12" s="187" customFormat="1" ht="13.15">
      <c r="A34" s="4"/>
      <c r="B34" s="186"/>
      <c r="C34" s="186"/>
      <c r="D34" s="186"/>
      <c r="E34" s="186"/>
      <c r="F34" s="186"/>
      <c r="G34" s="186"/>
      <c r="H34" s="186"/>
      <c r="I34" s="186"/>
      <c r="J34" s="186"/>
      <c r="K34" s="186"/>
    </row>
    <row r="35" spans="1:12" ht="13.15">
      <c r="A35" s="4" t="s">
        <v>20</v>
      </c>
      <c r="B35" s="2" t="s">
        <v>348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 t="s">
        <v>349</v>
      </c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 t="s">
        <v>21</v>
      </c>
      <c r="B38" s="2" t="s">
        <v>22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 t="s">
        <v>118</v>
      </c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 t="s">
        <v>23</v>
      </c>
      <c r="B41" s="2" t="s">
        <v>24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4"/>
      <c r="B42" s="2" t="s">
        <v>119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4" t="s">
        <v>25</v>
      </c>
      <c r="B44" s="2" t="s">
        <v>26</v>
      </c>
      <c r="C44" s="2"/>
      <c r="D44" s="2"/>
      <c r="E44" s="2"/>
      <c r="F44" s="2"/>
      <c r="G44" s="2"/>
      <c r="H44" s="2"/>
      <c r="I44" s="2"/>
      <c r="J44" s="2"/>
      <c r="K44" s="2"/>
    </row>
    <row r="45" spans="1:12" ht="13.15">
      <c r="A45" s="2"/>
      <c r="B45" s="2" t="s">
        <v>27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2" t="s">
        <v>28</v>
      </c>
      <c r="C46" s="2"/>
      <c r="D46" s="2"/>
      <c r="E46" s="2"/>
      <c r="F46" s="2"/>
      <c r="G46" s="2"/>
      <c r="H46" s="2"/>
      <c r="I46" s="2"/>
      <c r="J46" s="2"/>
      <c r="K46" s="2"/>
    </row>
    <row r="47" spans="1:12" ht="13.15">
      <c r="A47" s="2"/>
      <c r="B47" s="15" t="s">
        <v>29</v>
      </c>
      <c r="C47" s="2"/>
      <c r="D47" s="2"/>
      <c r="E47" s="2"/>
      <c r="F47" s="2"/>
      <c r="G47" s="2"/>
      <c r="H47" s="2"/>
      <c r="I47" s="2"/>
      <c r="J47" s="2"/>
      <c r="K47" s="16"/>
    </row>
    <row r="48" spans="1:12" ht="13.15">
      <c r="A48" s="2"/>
      <c r="B48" s="120" t="str">
        <f>TEXT(DZ_FACTORS!$C$4,"mm/dd/yy")&amp;" WHICH IS ASSUMED FOR THE PURPOSES OF TRENDING, SUBJECT TO A"</f>
        <v>04/01/22 WHICH IS ASSUMED FOR THE PURPOSES OF TRENDING, SUBJECT TO A</v>
      </c>
      <c r="D48" s="34"/>
      <c r="E48" s="35"/>
      <c r="F48" s="35"/>
      <c r="G48" s="35"/>
      <c r="H48" s="35"/>
      <c r="I48" s="35"/>
      <c r="J48" s="35"/>
      <c r="K48" s="35"/>
      <c r="L48" s="35"/>
    </row>
    <row r="49" spans="1:17" ht="13.15">
      <c r="A49" s="2"/>
      <c r="B49" s="2" t="s">
        <v>111</v>
      </c>
      <c r="C49" s="2"/>
      <c r="D49" s="2"/>
      <c r="E49" s="2"/>
      <c r="F49" s="2"/>
      <c r="G49" s="2"/>
      <c r="H49" s="2"/>
      <c r="I49" s="2"/>
      <c r="J49" s="2"/>
      <c r="K49" s="2"/>
    </row>
    <row r="50" spans="1:17" ht="13.15">
      <c r="A50" s="2"/>
      <c r="B50" s="2" t="str">
        <f>"PAGE, FOOTNOTE B. IN THIS REVISION, THE PERIOD M IS "&amp;TEXT(DZ_FACTORS!$C$6,"0.00")&amp;" YEAR(S)."</f>
        <v>PAGE, FOOTNOTE B. IN THIS REVISION, THE PERIOD M IS 3.75 YEAR(S).</v>
      </c>
      <c r="C50" s="2"/>
      <c r="D50" s="2"/>
      <c r="E50" s="2"/>
      <c r="F50" s="2"/>
      <c r="G50" s="2"/>
      <c r="H50" s="2"/>
      <c r="I50" s="59"/>
      <c r="J50" s="59"/>
      <c r="K50" s="58"/>
    </row>
    <row r="51" spans="1:17" ht="13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7" ht="13.15">
      <c r="A52" s="4" t="s">
        <v>30</v>
      </c>
      <c r="B52" s="2" t="str">
        <f>"CREDIBILITY IS BASED ON A "&amp;TEXT(DZ_FACTORS!$C$14,"0")&amp;" YEAR TOTAL OF CLAIMS FOR B.I. AND P.D."</f>
        <v>CREDIBILITY IS BASED ON A 5 YEAR TOTAL OF CLAIMS FOR B.I. AND P.D.</v>
      </c>
      <c r="C52" s="2"/>
      <c r="D52" s="2"/>
      <c r="E52" s="2"/>
      <c r="F52" s="116"/>
      <c r="G52" s="2"/>
      <c r="H52" s="2"/>
      <c r="I52" s="2"/>
      <c r="J52" s="2"/>
      <c r="K52" s="2"/>
    </row>
    <row r="53" spans="1:17" ht="13.15">
      <c r="A53" s="2"/>
      <c r="B53" s="2" t="str">
        <f>"SHOWN IN COLUMN (5). THE STANDARD FOR FULL CREDIBILITY IS "&amp;TEXT(DZ_FACTORS!$E$14,"#,0")</f>
        <v>SHOWN IN COLUMN (5). THE STANDARD FOR FULL CREDIBILITY IS 11,500</v>
      </c>
      <c r="C53" s="2"/>
      <c r="D53" s="2"/>
      <c r="E53" s="2"/>
      <c r="F53" s="2"/>
      <c r="G53" s="2"/>
      <c r="H53" s="2"/>
      <c r="I53" s="119"/>
      <c r="J53" s="2"/>
      <c r="K53" s="2"/>
    </row>
    <row r="54" spans="1:17" ht="13.15">
      <c r="A54" s="2"/>
      <c r="B54" s="2" t="s">
        <v>297</v>
      </c>
      <c r="C54" s="2"/>
      <c r="D54" s="2"/>
      <c r="E54" s="2"/>
      <c r="F54" s="2"/>
      <c r="G54" s="2"/>
      <c r="H54" s="2"/>
      <c r="I54" s="2"/>
      <c r="J54" s="2"/>
      <c r="K54" s="2"/>
      <c r="Q54" s="19"/>
    </row>
    <row r="55" spans="1:17" ht="13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Q55" s="19"/>
    </row>
    <row r="56" spans="1:17" ht="13.15">
      <c r="A56" s="4"/>
      <c r="B56" s="2"/>
      <c r="C56" s="2"/>
      <c r="D56" s="2"/>
      <c r="E56" s="2"/>
      <c r="F56" s="2"/>
      <c r="G56" s="2"/>
      <c r="H56" s="2"/>
      <c r="I56" s="2"/>
      <c r="J56" s="2"/>
      <c r="K56" s="2"/>
      <c r="Q56" s="19"/>
    </row>
    <row r="57" spans="1:17" ht="13.15">
      <c r="A57" s="1" t="s">
        <v>0</v>
      </c>
      <c r="B57" s="1"/>
      <c r="C57" s="2"/>
      <c r="D57" s="2"/>
      <c r="E57" s="2"/>
      <c r="F57" s="2"/>
      <c r="G57" s="2"/>
      <c r="H57" s="2"/>
      <c r="I57" s="2"/>
      <c r="J57" s="2"/>
      <c r="K57" s="2"/>
    </row>
    <row r="58" spans="1:17" ht="13.15">
      <c r="A58" s="1"/>
      <c r="B58" s="1"/>
      <c r="C58" s="2"/>
      <c r="D58" s="2"/>
      <c r="E58" s="2"/>
      <c r="F58" s="2"/>
      <c r="G58" s="2"/>
      <c r="H58" s="2"/>
      <c r="I58" s="2"/>
      <c r="J58" s="2"/>
      <c r="K58" s="2"/>
    </row>
    <row r="59" spans="1:17" ht="13.15">
      <c r="A59" s="266" t="str">
        <f>A3</f>
        <v>MULTISTATE</v>
      </c>
      <c r="B59" s="266"/>
      <c r="C59" s="266"/>
      <c r="D59" s="266"/>
      <c r="E59" s="266"/>
      <c r="F59" s="266"/>
      <c r="G59" s="266"/>
      <c r="H59" s="266"/>
      <c r="I59" s="266"/>
      <c r="J59" s="266"/>
      <c r="K59" s="266"/>
    </row>
    <row r="60" spans="1:17" ht="13.15">
      <c r="A60" s="264" t="s">
        <v>341</v>
      </c>
      <c r="B60" s="264"/>
      <c r="C60" s="264"/>
      <c r="D60" s="264"/>
      <c r="E60" s="264"/>
      <c r="F60" s="264"/>
      <c r="G60" s="264"/>
      <c r="H60" s="264"/>
      <c r="I60" s="264"/>
      <c r="J60" s="264"/>
      <c r="K60" s="264"/>
    </row>
    <row r="61" spans="1:17" ht="13.15">
      <c r="A61" s="264" t="s">
        <v>80</v>
      </c>
      <c r="B61" s="264"/>
      <c r="C61" s="264"/>
      <c r="D61" s="264"/>
      <c r="E61" s="264"/>
      <c r="F61" s="264"/>
      <c r="G61" s="264"/>
      <c r="H61" s="264"/>
      <c r="I61" s="264"/>
      <c r="J61" s="264"/>
      <c r="K61" s="264"/>
    </row>
    <row r="62" spans="1:17" ht="13.15">
      <c r="A62" s="264" t="s">
        <v>81</v>
      </c>
      <c r="B62" s="265"/>
      <c r="C62" s="265"/>
      <c r="D62" s="265"/>
      <c r="E62" s="265"/>
      <c r="F62" s="265"/>
      <c r="G62" s="265"/>
      <c r="H62" s="265"/>
      <c r="I62" s="265"/>
      <c r="J62" s="265"/>
      <c r="K62" s="265"/>
    </row>
    <row r="63" spans="1:17" ht="13.15">
      <c r="A63" s="20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7" ht="26.25">
      <c r="A64" s="4"/>
      <c r="B64" s="2"/>
      <c r="C64" s="2"/>
      <c r="D64" s="2"/>
      <c r="E64" s="6" t="s">
        <v>31</v>
      </c>
      <c r="F64" s="21"/>
      <c r="G64" s="6" t="s">
        <v>32</v>
      </c>
      <c r="H64" s="21"/>
      <c r="I64" s="6" t="s">
        <v>33</v>
      </c>
      <c r="J64" s="21"/>
      <c r="K64" s="21" t="s">
        <v>34</v>
      </c>
    </row>
    <row r="65" spans="1:11" ht="13.15">
      <c r="A65" s="4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ht="13.15">
      <c r="A66" s="4"/>
      <c r="B66" s="4" t="s">
        <v>1</v>
      </c>
      <c r="C66" s="2" t="s">
        <v>35</v>
      </c>
      <c r="D66" s="2"/>
      <c r="E66" s="7" t="str">
        <f>A11</f>
        <v>12/31/15</v>
      </c>
      <c r="G66" s="110">
        <v>11935708</v>
      </c>
      <c r="H66" s="110"/>
      <c r="I66" s="110">
        <v>6612754</v>
      </c>
      <c r="J66" s="2"/>
      <c r="K66" s="2"/>
    </row>
    <row r="67" spans="1:11" ht="13.15">
      <c r="A67" s="4"/>
      <c r="B67" s="4"/>
      <c r="C67" s="2" t="s">
        <v>36</v>
      </c>
      <c r="D67" s="2"/>
      <c r="E67" s="7" t="str">
        <f>A12</f>
        <v>12/31/16</v>
      </c>
      <c r="G67" s="110">
        <v>15081318</v>
      </c>
      <c r="H67" s="110"/>
      <c r="I67" s="110">
        <v>9722931</v>
      </c>
      <c r="J67" s="2"/>
      <c r="K67" s="2"/>
    </row>
    <row r="68" spans="1:11" ht="13.15">
      <c r="A68" s="4"/>
      <c r="B68" s="4"/>
      <c r="C68" s="2" t="s">
        <v>37</v>
      </c>
      <c r="D68" s="2"/>
      <c r="E68" s="7" t="str">
        <f>A13</f>
        <v>12/31/17</v>
      </c>
      <c r="F68" s="2"/>
      <c r="G68" s="110">
        <v>15776987</v>
      </c>
      <c r="H68" s="110"/>
      <c r="I68" s="110">
        <v>8914468</v>
      </c>
      <c r="J68" s="2"/>
      <c r="K68" s="2"/>
    </row>
    <row r="69" spans="1:11" ht="13.15">
      <c r="A69" s="4"/>
      <c r="B69" s="4"/>
      <c r="C69" s="2"/>
      <c r="D69" s="2"/>
      <c r="E69" s="7" t="str">
        <f>A14</f>
        <v>12/31/18</v>
      </c>
      <c r="F69" s="2"/>
      <c r="G69" s="110">
        <v>11559861</v>
      </c>
      <c r="H69" s="110"/>
      <c r="I69" s="110">
        <v>6682867</v>
      </c>
      <c r="J69" s="2"/>
      <c r="K69" s="2"/>
    </row>
    <row r="70" spans="1:11" ht="13.15">
      <c r="A70" s="4"/>
      <c r="B70" s="4"/>
      <c r="C70" s="2"/>
      <c r="D70" s="2"/>
      <c r="E70" s="7" t="str">
        <f>A15</f>
        <v>12/31/19</v>
      </c>
      <c r="F70" s="2"/>
      <c r="G70" s="110">
        <v>6697434</v>
      </c>
      <c r="H70" s="110"/>
      <c r="I70" s="110">
        <v>4844218</v>
      </c>
      <c r="J70" s="2"/>
      <c r="K70" s="2"/>
    </row>
    <row r="71" spans="1:11" ht="13.15">
      <c r="A71" s="4"/>
      <c r="B71" s="2"/>
      <c r="C71" s="2"/>
      <c r="D71" s="2"/>
      <c r="J71" s="2"/>
      <c r="K71" s="2"/>
    </row>
    <row r="72" spans="1:11" ht="13.15">
      <c r="A72" s="4"/>
      <c r="B72" s="4" t="s">
        <v>2</v>
      </c>
      <c r="C72" s="2" t="s">
        <v>38</v>
      </c>
      <c r="D72" s="2"/>
      <c r="E72" s="7" t="str">
        <f>A11</f>
        <v>12/31/15</v>
      </c>
      <c r="F72" s="2"/>
      <c r="G72" s="111">
        <f t="shared" ref="G72:G73" si="3">ROUND(G66*$I$90*G93,0)</f>
        <v>12997688</v>
      </c>
      <c r="H72" s="111"/>
      <c r="I72" s="111">
        <f t="shared" ref="I72:I73" si="4">ROUND(I66*$K$90*I93,0)</f>
        <v>7303126</v>
      </c>
      <c r="K72" s="2"/>
    </row>
    <row r="73" spans="1:11" ht="13.15">
      <c r="A73" s="4"/>
      <c r="B73" s="4"/>
      <c r="C73" s="2" t="s">
        <v>39</v>
      </c>
      <c r="D73" s="2"/>
      <c r="E73" s="7" t="str">
        <f>A12</f>
        <v>12/31/16</v>
      </c>
      <c r="F73" s="2"/>
      <c r="G73" s="111">
        <f t="shared" si="3"/>
        <v>17006825</v>
      </c>
      <c r="H73" s="111"/>
      <c r="I73" s="111">
        <f t="shared" si="4"/>
        <v>10823567</v>
      </c>
      <c r="K73" s="2"/>
    </row>
    <row r="74" spans="1:11" ht="13.15">
      <c r="A74" s="4"/>
      <c r="C74" s="2" t="s">
        <v>40</v>
      </c>
      <c r="D74" s="2"/>
      <c r="E74" s="7" t="str">
        <f>A13</f>
        <v>12/31/17</v>
      </c>
      <c r="F74" s="2"/>
      <c r="G74" s="111">
        <f>ROUND(G68*$I$90*G95,0)</f>
        <v>19656943</v>
      </c>
      <c r="H74" s="111"/>
      <c r="I74" s="111">
        <f>ROUND(I68*$K$90*I95,0)</f>
        <v>10031451</v>
      </c>
      <c r="J74" s="2"/>
      <c r="K74" s="60"/>
    </row>
    <row r="75" spans="1:11" ht="13.15">
      <c r="A75" s="4"/>
      <c r="B75" s="4"/>
      <c r="C75" s="2"/>
      <c r="D75" s="2"/>
      <c r="E75" s="7" t="str">
        <f>A14</f>
        <v>12/31/18</v>
      </c>
      <c r="F75" s="2"/>
      <c r="G75" s="111">
        <f>ROUND(G69*$I$90*G96,0)</f>
        <v>17720689</v>
      </c>
      <c r="H75" s="111"/>
      <c r="I75" s="111">
        <f>ROUND(I69*$K$90*I96,0)</f>
        <v>7851032</v>
      </c>
      <c r="J75" s="2"/>
      <c r="K75" s="2"/>
    </row>
    <row r="76" spans="1:11" ht="13.15">
      <c r="A76" s="4"/>
      <c r="C76" s="2"/>
      <c r="D76" s="2"/>
      <c r="E76" s="7" t="str">
        <f>A15</f>
        <v>12/31/19</v>
      </c>
      <c r="F76" s="2"/>
      <c r="G76" s="111">
        <f>ROUND(G70*$I$90*G97,0)</f>
        <v>13816304</v>
      </c>
      <c r="H76" s="111"/>
      <c r="I76" s="111">
        <f>ROUND(I70*$K$90*I97,0)</f>
        <v>5994720</v>
      </c>
      <c r="J76" s="2"/>
      <c r="K76" s="2"/>
    </row>
    <row r="77" spans="1:11" ht="13.15">
      <c r="A77" s="4"/>
      <c r="B77" s="2"/>
      <c r="C77" s="2"/>
      <c r="D77" s="2"/>
      <c r="J77" s="2"/>
      <c r="K77" s="2"/>
    </row>
    <row r="78" spans="1:11" ht="13.15">
      <c r="A78" s="2"/>
      <c r="B78" s="4" t="s">
        <v>3</v>
      </c>
      <c r="C78" s="2" t="s">
        <v>41</v>
      </c>
      <c r="D78" s="2"/>
      <c r="E78" s="2"/>
      <c r="F78" s="2"/>
      <c r="G78" s="2"/>
      <c r="H78" s="2"/>
      <c r="I78" s="2"/>
      <c r="J78" s="2"/>
      <c r="K78" s="2"/>
    </row>
    <row r="79" spans="1:11" ht="13.15">
      <c r="A79" s="2"/>
      <c r="B79" s="4"/>
      <c r="C79" s="2" t="s">
        <v>42</v>
      </c>
      <c r="D79" s="2"/>
      <c r="E79" s="2"/>
      <c r="F79" s="2"/>
      <c r="G79" s="107">
        <f>'EXHIBIT C2'!I38</f>
        <v>5.8999999999999997E-2</v>
      </c>
      <c r="H79" s="61"/>
      <c r="I79" s="107">
        <f>'EXHIBIT C2'!K38</f>
        <v>5.8999999999999997E-2</v>
      </c>
      <c r="J79" s="2"/>
      <c r="K79" s="23">
        <f>ROUND((((G76*(1+G79))+(I76*(1+I79)))/(G76+I76))-1,3)</f>
        <v>5.8999999999999997E-2</v>
      </c>
    </row>
    <row r="80" spans="1:11" ht="13.15">
      <c r="A80" s="2"/>
      <c r="B80" s="4"/>
      <c r="C80" s="2" t="s">
        <v>43</v>
      </c>
      <c r="D80" s="2"/>
      <c r="E80" s="2"/>
      <c r="F80" s="2"/>
      <c r="G80" s="2"/>
      <c r="H80" s="2"/>
      <c r="I80" s="2"/>
      <c r="J80" s="2"/>
      <c r="K80" s="2"/>
    </row>
    <row r="81" spans="1:11" ht="13.15">
      <c r="A81" s="2"/>
      <c r="B81" s="4"/>
      <c r="C81" s="2"/>
      <c r="D81" s="2"/>
      <c r="E81" s="2"/>
      <c r="F81" s="2"/>
      <c r="G81" s="2"/>
      <c r="H81" s="2"/>
      <c r="I81" s="2"/>
      <c r="J81" s="2"/>
      <c r="K81" s="2"/>
    </row>
    <row r="82" spans="1:11" ht="13.15">
      <c r="A82" s="2"/>
      <c r="B82" s="4" t="s">
        <v>4</v>
      </c>
      <c r="C82" s="2" t="s">
        <v>44</v>
      </c>
      <c r="D82" s="2"/>
      <c r="E82" s="7" t="str">
        <f>A11</f>
        <v>12/31/15</v>
      </c>
      <c r="F82" s="2"/>
      <c r="G82" s="111">
        <f t="shared" ref="G82:G83" si="5">G72*ROUND(((1+$G$79)^I105),3)</f>
        <v>20263395.592</v>
      </c>
      <c r="H82" s="111"/>
      <c r="I82" s="111">
        <f t="shared" ref="I82:I83" si="6">I72*ROUND(((1+$I$79)^I105),3)</f>
        <v>11385573.434</v>
      </c>
      <c r="J82" s="111"/>
      <c r="K82" s="111">
        <f t="shared" ref="K82:K83" si="7">G82+I82</f>
        <v>31648969.026000001</v>
      </c>
    </row>
    <row r="83" spans="1:11" ht="13.15">
      <c r="A83" s="2"/>
      <c r="B83" s="2"/>
      <c r="C83" s="2" t="s">
        <v>39</v>
      </c>
      <c r="D83" s="2"/>
      <c r="E83" s="7" t="str">
        <f>A12</f>
        <v>12/31/16</v>
      </c>
      <c r="F83" s="2"/>
      <c r="G83" s="111">
        <f t="shared" si="5"/>
        <v>25034046.399999999</v>
      </c>
      <c r="H83" s="111"/>
      <c r="I83" s="111">
        <f t="shared" si="6"/>
        <v>15932290.624</v>
      </c>
      <c r="J83" s="111"/>
      <c r="K83" s="111">
        <f t="shared" si="7"/>
        <v>40966337.023999996</v>
      </c>
    </row>
    <row r="84" spans="1:11" ht="13.15">
      <c r="A84" s="2"/>
      <c r="B84" s="2"/>
      <c r="C84" s="2" t="s">
        <v>45</v>
      </c>
      <c r="D84" s="2"/>
      <c r="E84" s="7" t="str">
        <f>A13</f>
        <v>12/31/17</v>
      </c>
      <c r="F84" s="2"/>
      <c r="G84" s="111">
        <f>G74*ROUND(((1+$G$79)^I107),3)</f>
        <v>27323150.77</v>
      </c>
      <c r="H84" s="111"/>
      <c r="I84" s="111">
        <f>I74*ROUND(((1+$I$79)^I107),3)</f>
        <v>13943716.889999999</v>
      </c>
      <c r="J84" s="111"/>
      <c r="K84" s="111">
        <f>G84+I84</f>
        <v>41266867.659999996</v>
      </c>
    </row>
    <row r="85" spans="1:11" ht="13.15">
      <c r="A85" s="2"/>
      <c r="E85" s="7" t="str">
        <f>A14</f>
        <v>12/31/18</v>
      </c>
      <c r="F85" s="2"/>
      <c r="G85" s="111">
        <f>G75*ROUND(((1+$G$79)^I108),3)</f>
        <v>23267264.656999998</v>
      </c>
      <c r="H85" s="111"/>
      <c r="I85" s="111">
        <f>I75*ROUND(((1+$I$79)^I108),3)</f>
        <v>10308405.015999999</v>
      </c>
      <c r="J85" s="111"/>
      <c r="K85" s="111">
        <f>G85+I85</f>
        <v>33575669.672999993</v>
      </c>
    </row>
    <row r="86" spans="1:11" ht="13.15">
      <c r="A86" s="2"/>
      <c r="E86" s="7" t="str">
        <f>A15</f>
        <v>12/31/19</v>
      </c>
      <c r="F86" s="2"/>
      <c r="G86" s="111">
        <f>G76*ROUND(((1+$G$79)^I109),3)</f>
        <v>17132216.960000001</v>
      </c>
      <c r="H86" s="111"/>
      <c r="I86" s="111">
        <f>I76*ROUND(((1+$I$79)^I109),3)</f>
        <v>7433452.7999999998</v>
      </c>
      <c r="J86" s="111"/>
      <c r="K86" s="111">
        <f>G86+I86</f>
        <v>24565669.760000002</v>
      </c>
    </row>
    <row r="87" spans="1:11" ht="13.15">
      <c r="A87" s="2"/>
      <c r="B87" s="2"/>
      <c r="C87" s="2"/>
      <c r="D87" s="2"/>
    </row>
    <row r="88" spans="1:11" ht="13.15">
      <c r="A88" s="2"/>
      <c r="B88" s="21" t="s">
        <v>20</v>
      </c>
      <c r="C88" s="2" t="s">
        <v>46</v>
      </c>
      <c r="D88" s="2"/>
      <c r="E88" s="2"/>
      <c r="F88" s="2"/>
      <c r="G88" s="2"/>
      <c r="H88" s="2"/>
      <c r="I88" s="2"/>
      <c r="J88" s="2"/>
      <c r="K88" s="2"/>
    </row>
    <row r="89" spans="1:11" ht="13.15">
      <c r="A89" s="2"/>
      <c r="B89" s="2"/>
      <c r="C89" s="2" t="s">
        <v>47</v>
      </c>
      <c r="D89" s="2"/>
      <c r="E89" s="2"/>
      <c r="F89" s="2"/>
      <c r="G89" s="2"/>
      <c r="H89" s="2"/>
      <c r="I89" s="2"/>
      <c r="J89" s="2"/>
      <c r="K89" s="2"/>
    </row>
    <row r="90" spans="1:11" ht="13.15">
      <c r="A90" s="2"/>
      <c r="B90" s="2"/>
      <c r="C90" s="2" t="s">
        <v>48</v>
      </c>
      <c r="D90" s="2"/>
      <c r="E90" s="2"/>
      <c r="F90" s="2"/>
      <c r="G90" s="2"/>
      <c r="H90" s="2" t="s">
        <v>49</v>
      </c>
      <c r="I90" s="93">
        <f>1+'EXHIBIT C1'!$I$26</f>
        <v>1.075</v>
      </c>
      <c r="J90" s="22" t="s">
        <v>50</v>
      </c>
      <c r="K90" s="93">
        <f>1+'EXHIBIT C1'!$I$44</f>
        <v>1.1000000000000001</v>
      </c>
    </row>
    <row r="91" spans="1:11" ht="13.15">
      <c r="A91" s="2"/>
      <c r="B91" s="2"/>
      <c r="C91" s="2" t="s">
        <v>51</v>
      </c>
      <c r="D91" s="2"/>
      <c r="E91" s="2"/>
      <c r="F91" s="2"/>
      <c r="G91" s="2"/>
      <c r="H91" s="2"/>
      <c r="I91" s="22"/>
      <c r="J91" s="22"/>
      <c r="K91" s="22"/>
    </row>
    <row r="92" spans="1:11" ht="13.15">
      <c r="A92" s="2"/>
      <c r="B92" s="2"/>
      <c r="C92" s="2"/>
      <c r="D92" s="2"/>
      <c r="E92" s="6" t="s">
        <v>52</v>
      </c>
      <c r="F92" s="2"/>
      <c r="G92" s="21" t="s">
        <v>49</v>
      </c>
      <c r="H92" s="2"/>
      <c r="I92" s="21" t="s">
        <v>50</v>
      </c>
      <c r="J92" s="2"/>
      <c r="K92" s="2"/>
    </row>
    <row r="93" spans="1:11" ht="13.15">
      <c r="A93" s="2"/>
      <c r="B93" s="2"/>
      <c r="C93" s="2"/>
      <c r="D93" s="2"/>
      <c r="E93" s="7" t="str">
        <f>A11</f>
        <v>12/31/15</v>
      </c>
      <c r="G93" s="25">
        <f>'EXHIBIT C9'!F44</f>
        <v>1.0129999999999999</v>
      </c>
      <c r="H93" s="1"/>
      <c r="I93" s="25">
        <f>'EXHIBIT C9'!F132</f>
        <v>1.004</v>
      </c>
      <c r="J93" s="2"/>
      <c r="K93" s="2"/>
    </row>
    <row r="94" spans="1:11" ht="13.15">
      <c r="A94" s="2"/>
      <c r="B94" s="2"/>
      <c r="C94" s="2"/>
      <c r="D94" s="2"/>
      <c r="E94" s="7" t="str">
        <f>A12</f>
        <v>12/31/16</v>
      </c>
      <c r="G94" s="25">
        <f>'EXHIBIT C9'!F45</f>
        <v>1.0489999999999999</v>
      </c>
      <c r="H94" s="1"/>
      <c r="I94" s="25">
        <f>'EXHIBIT C9'!F133</f>
        <v>1.012</v>
      </c>
      <c r="J94" s="2"/>
      <c r="K94" s="2"/>
    </row>
    <row r="95" spans="1:11" ht="13.15">
      <c r="A95" s="2"/>
      <c r="B95" s="2"/>
      <c r="C95" s="2"/>
      <c r="D95" s="2"/>
      <c r="E95" s="7" t="str">
        <f>A13</f>
        <v>12/31/17</v>
      </c>
      <c r="F95" s="2"/>
      <c r="G95" s="25">
        <f>'EXHIBIT C9'!F46</f>
        <v>1.159</v>
      </c>
      <c r="H95" s="1"/>
      <c r="I95" s="25">
        <f>'EXHIBIT C9'!F134</f>
        <v>1.0229999999999999</v>
      </c>
      <c r="J95" s="2"/>
      <c r="K95" s="2"/>
    </row>
    <row r="96" spans="1:11" ht="13.15">
      <c r="A96" s="2"/>
      <c r="B96" s="2"/>
      <c r="C96" s="2"/>
      <c r="D96" s="2"/>
      <c r="E96" s="7" t="str">
        <f>A14</f>
        <v>12/31/18</v>
      </c>
      <c r="F96" s="2"/>
      <c r="G96" s="25">
        <f>'EXHIBIT C9'!F47</f>
        <v>1.4259999999999999</v>
      </c>
      <c r="H96" s="1"/>
      <c r="I96" s="25">
        <f>'EXHIBIT C9'!F135</f>
        <v>1.0680000000000001</v>
      </c>
      <c r="J96" s="2"/>
      <c r="K96" s="2"/>
    </row>
    <row r="97" spans="1:11" ht="13.15">
      <c r="A97" s="2"/>
      <c r="B97" s="2"/>
      <c r="C97" s="2"/>
      <c r="D97" s="2"/>
      <c r="E97" s="7" t="str">
        <f>A15</f>
        <v>12/31/19</v>
      </c>
      <c r="F97" s="2"/>
      <c r="G97" s="25">
        <f>'EXHIBIT C9'!F48</f>
        <v>1.919</v>
      </c>
      <c r="H97" s="1"/>
      <c r="I97" s="25">
        <f>'EXHIBIT C9'!F136</f>
        <v>1.125</v>
      </c>
      <c r="J97" s="2"/>
      <c r="K97" s="2"/>
    </row>
    <row r="98" spans="1:11" ht="13.15">
      <c r="A98" s="2"/>
      <c r="B98" s="2"/>
      <c r="C98" s="2"/>
      <c r="D98" s="2"/>
      <c r="J98" s="2"/>
      <c r="K98" s="2"/>
    </row>
    <row r="99" spans="1:11" ht="13.15">
      <c r="A99" s="2"/>
      <c r="B99" s="2" t="s">
        <v>21</v>
      </c>
      <c r="C99" s="2" t="s">
        <v>53</v>
      </c>
      <c r="D99" s="2"/>
      <c r="E99" s="2"/>
      <c r="F99" s="2"/>
      <c r="G99" s="2"/>
      <c r="H99" s="2"/>
      <c r="I99" s="2"/>
      <c r="J99" s="2"/>
      <c r="K99" s="2"/>
    </row>
    <row r="100" spans="1:11" ht="13.15">
      <c r="A100" s="2"/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</row>
    <row r="101" spans="1:11" ht="13.15">
      <c r="A101" s="2"/>
      <c r="B101" s="2"/>
      <c r="C101" s="2" t="str">
        <f>"YEAR BEYOND THE ANTICIPATED IMPLEMENTATION DATE OF "&amp;TEXT(DZ_FACTORS!$C$4,"mm/dd/yy")</f>
        <v>YEAR BEYOND THE ANTICIPATED IMPLEMENTATION DATE OF 04/01/22</v>
      </c>
      <c r="D101" s="2"/>
      <c r="E101" s="2"/>
      <c r="F101" s="2"/>
      <c r="G101" s="2"/>
      <c r="H101" s="2"/>
      <c r="I101" s="16"/>
      <c r="J101" s="2"/>
      <c r="K101" s="2"/>
    </row>
    <row r="102" spans="1:11" ht="13.15">
      <c r="A102" s="2"/>
      <c r="B102" s="2"/>
      <c r="C102" s="2" t="s">
        <v>120</v>
      </c>
      <c r="D102" s="2"/>
      <c r="E102" s="2"/>
      <c r="F102" s="2"/>
      <c r="G102" s="2"/>
      <c r="H102" s="2"/>
      <c r="I102" s="2"/>
      <c r="J102" s="2"/>
      <c r="K102" s="2"/>
    </row>
    <row r="103" spans="1:11" ht="13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ht="26.25">
      <c r="A104" s="2"/>
      <c r="B104" s="2"/>
      <c r="C104" s="2"/>
      <c r="D104" s="2"/>
      <c r="E104" s="6" t="s">
        <v>52</v>
      </c>
      <c r="F104" s="2"/>
      <c r="G104" s="6" t="s">
        <v>55</v>
      </c>
      <c r="H104" s="2"/>
      <c r="I104" s="6" t="s">
        <v>56</v>
      </c>
      <c r="J104" s="2"/>
      <c r="K104" s="2"/>
    </row>
    <row r="105" spans="1:11" ht="13.15">
      <c r="A105" s="2"/>
      <c r="B105" s="2"/>
      <c r="C105" s="2"/>
      <c r="D105" s="2"/>
      <c r="E105" s="7" t="str">
        <f>A11</f>
        <v>12/31/15</v>
      </c>
      <c r="F105" s="2"/>
      <c r="G105" s="7">
        <f t="shared" ref="G105:G106" si="8">DATE(YEAR(E105),MONTH(E105)-5,DAY(1))</f>
        <v>42186</v>
      </c>
      <c r="H105" s="2"/>
      <c r="I105" s="25">
        <f t="shared" ref="I105:I106" si="9">I106+1</f>
        <v>7.75</v>
      </c>
      <c r="J105" s="2"/>
      <c r="K105" s="2"/>
    </row>
    <row r="106" spans="1:11" ht="13.15">
      <c r="A106" s="2"/>
      <c r="B106" s="2"/>
      <c r="C106" s="2"/>
      <c r="D106" s="2"/>
      <c r="E106" s="7" t="str">
        <f>A12</f>
        <v>12/31/16</v>
      </c>
      <c r="F106" s="2"/>
      <c r="G106" s="7">
        <f t="shared" si="8"/>
        <v>42552</v>
      </c>
      <c r="H106" s="2"/>
      <c r="I106" s="25">
        <f t="shared" si="9"/>
        <v>6.75</v>
      </c>
      <c r="J106" s="2"/>
      <c r="K106" s="2"/>
    </row>
    <row r="107" spans="1:11" ht="13.15">
      <c r="A107" s="2"/>
      <c r="B107" s="2"/>
      <c r="C107" s="2"/>
      <c r="D107" s="2"/>
      <c r="E107" s="7" t="str">
        <f>A13</f>
        <v>12/31/17</v>
      </c>
      <c r="F107" s="2"/>
      <c r="G107" s="7">
        <f>DATE(YEAR(E107),MONTH(E107)-5,DAY(1))</f>
        <v>42917</v>
      </c>
      <c r="H107" s="2"/>
      <c r="I107" s="25">
        <f>I108+1</f>
        <v>5.75</v>
      </c>
      <c r="J107" s="2"/>
      <c r="K107" s="2"/>
    </row>
    <row r="108" spans="1:11" ht="13.15">
      <c r="A108" s="2"/>
      <c r="B108" s="2"/>
      <c r="C108" s="2"/>
      <c r="D108" s="2"/>
      <c r="E108" s="7" t="str">
        <f>A14</f>
        <v>12/31/18</v>
      </c>
      <c r="F108" s="2"/>
      <c r="G108" s="7">
        <f>DATE(YEAR(E108),MONTH(E108)-5,DAY(1))</f>
        <v>43282</v>
      </c>
      <c r="H108" s="2"/>
      <c r="I108" s="25">
        <f>I109+1</f>
        <v>4.75</v>
      </c>
      <c r="J108" s="2"/>
      <c r="K108" s="2"/>
    </row>
    <row r="109" spans="1:11" ht="13.15">
      <c r="A109" s="2"/>
      <c r="B109" s="2"/>
      <c r="C109" s="2"/>
      <c r="D109" s="2"/>
      <c r="E109" s="7" t="str">
        <f>A15</f>
        <v>12/31/19</v>
      </c>
      <c r="F109" s="2"/>
      <c r="G109" s="7">
        <f>DATE(YEAR(E109),MONTH(E109)-5,DAY(1))</f>
        <v>43647</v>
      </c>
      <c r="H109" s="2"/>
      <c r="I109" s="25">
        <f>DZ_FACTORS!C9</f>
        <v>3.75</v>
      </c>
      <c r="J109" s="2"/>
      <c r="K109" s="2"/>
    </row>
    <row r="110" spans="1:11" ht="13.15">
      <c r="A110" s="2"/>
      <c r="B110" s="2"/>
      <c r="C110" s="2"/>
      <c r="D110" s="2"/>
      <c r="J110" s="2"/>
      <c r="K110" s="2"/>
    </row>
    <row r="111" spans="1:11" ht="13.15">
      <c r="A111" s="2"/>
      <c r="B111" s="2"/>
      <c r="C111" s="2"/>
      <c r="D111" s="2"/>
      <c r="J111" s="2"/>
      <c r="K111" s="2"/>
    </row>
  </sheetData>
  <mergeCells count="8">
    <mergeCell ref="A60:K60"/>
    <mergeCell ref="A61:K61"/>
    <mergeCell ref="A62:K62"/>
    <mergeCell ref="A4:K4"/>
    <mergeCell ref="A3:K3"/>
    <mergeCell ref="A5:K5"/>
    <mergeCell ref="A6:K6"/>
    <mergeCell ref="A59:K59"/>
  </mergeCells>
  <conditionalFormatting sqref="A11:K11 E66:I66 E72:I72 E82:K82 E93:I93 E105:I105 I94:I97 G94:G97">
    <cfRule type="expression" dxfId="21" priority="3">
      <formula>$I$11=0</formula>
    </cfRule>
  </conditionalFormatting>
  <conditionalFormatting sqref="A12:K12 E67:I67 E73:I73 E83:K83 E94:F94 E106:I106 H94">
    <cfRule type="expression" dxfId="20" priority="2">
      <formula>$I$12=0</formula>
    </cfRule>
  </conditionalFormatting>
  <conditionalFormatting sqref="A13:K13 E68:I68 E74:I74 E84:K84 E95:F95 E107:I107 H95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&amp;L&amp;"Times New Roman,Regular"© Insurance Services Office, Inc., 2022&amp;C&amp;"Times New Roman,Regular"South Carolina CA-2022-RZRLC&amp;R&amp;"Times New Roman,Regular"&amp;A</oddFooter>
  </headerFooter>
  <rowBreaks count="1" manualBreakCount="1">
    <brk id="56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60"/>
  <sheetViews>
    <sheetView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21.33203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158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347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497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G143</f>
        <v>2736686</v>
      </c>
      <c r="F9" s="111"/>
      <c r="G9" s="109">
        <f t="shared" ref="G9:G12" si="2">G91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G147</f>
        <v>2336948</v>
      </c>
      <c r="F13" s="111"/>
      <c r="G13" s="109">
        <f>G95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I143</f>
        <v>8038177</v>
      </c>
      <c r="F15" s="111"/>
      <c r="G15" s="109">
        <f t="shared" ref="G15:G16" si="6">I91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I143</f>
        <v>8038177</v>
      </c>
      <c r="F17" s="111"/>
      <c r="G17" s="109">
        <f t="shared" ref="G17:G18" si="10">I91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I145</f>
        <v>8710176</v>
      </c>
      <c r="F19" s="111"/>
      <c r="G19" s="109">
        <f>I93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I146</f>
        <v>8306793</v>
      </c>
      <c r="F20" s="111"/>
      <c r="G20" s="109">
        <f>I94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I147</f>
        <v>7114444</v>
      </c>
      <c r="F21" s="111"/>
      <c r="G21" s="109">
        <f>I95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296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ROUND(((ROUND((1+G88)/(1+G140),3))^DZ_FACTORS!C6),3)</f>
        <v>1.2270000000000001</v>
      </c>
      <c r="L26" s="2"/>
      <c r="M26" s="17">
        <f>ROUND(((ROUND((1+I88)/(1+I140),3))^DZ_FACTORS!C6),3)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186" t="s">
        <v>510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186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s="187" customFormat="1" ht="13.15">
      <c r="A38" s="4" t="s">
        <v>509</v>
      </c>
      <c r="B38" s="186" t="s">
        <v>511</v>
      </c>
      <c r="C38" s="186"/>
      <c r="D38" s="186"/>
      <c r="E38" s="186"/>
      <c r="F38" s="186"/>
      <c r="G38" s="186"/>
      <c r="H38" s="186"/>
      <c r="I38" s="186"/>
      <c r="J38" s="186"/>
      <c r="K38" s="64">
        <v>0.08</v>
      </c>
      <c r="L38" s="60"/>
      <c r="M38" s="64">
        <v>0.11700000000000001</v>
      </c>
    </row>
    <row r="39" spans="1:13" s="187" customFormat="1" ht="13.15">
      <c r="A39" s="4"/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</row>
    <row r="40" spans="1:13" s="187" customFormat="1" ht="13.15">
      <c r="A40" s="4" t="s">
        <v>513</v>
      </c>
      <c r="B40" s="186" t="s">
        <v>512</v>
      </c>
      <c r="C40" s="186"/>
      <c r="D40" s="186"/>
      <c r="E40" s="186"/>
      <c r="F40" s="186"/>
      <c r="G40" s="186"/>
      <c r="H40" s="186"/>
      <c r="I40" s="186"/>
      <c r="J40" s="186"/>
      <c r="K40" s="64">
        <v>7.8E-2</v>
      </c>
      <c r="L40" s="60"/>
      <c r="M40" s="64">
        <v>8.1000000000000003E-2</v>
      </c>
    </row>
    <row r="41" spans="1:13" s="187" customFormat="1" ht="13.15">
      <c r="A41" s="4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</row>
    <row r="42" spans="1:13" ht="13.15">
      <c r="A42" s="4" t="s">
        <v>20</v>
      </c>
      <c r="B42" s="186" t="s">
        <v>348</v>
      </c>
      <c r="C42" s="186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186" t="s">
        <v>349</v>
      </c>
      <c r="C43" s="186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 t="s">
        <v>21</v>
      </c>
      <c r="B45" s="2" t="s">
        <v>22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 t="s">
        <v>62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 t="s">
        <v>121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4" t="s">
        <v>23</v>
      </c>
      <c r="B49" s="2" t="s">
        <v>63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4"/>
      <c r="B50" s="2" t="s">
        <v>122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4" t="s">
        <v>25</v>
      </c>
      <c r="B52" s="2" t="s">
        <v>240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64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2" t="s">
        <v>65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3.15">
      <c r="A55" s="2"/>
      <c r="B55" s="2" t="s">
        <v>29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2"/>
      <c r="B56" s="120" t="str">
        <f>TEXT(DZ_FACTORS!$C$4,"mm/dd/yy")&amp;" WHICH IS ASSUMED FOR THE PURPOSES OF TRENDING, SUBJECT TO A"</f>
        <v>04/01/22 WHICH IS ASSUMED FOR THE PURPOSES OF TRENDING, SUBJECT TO A</v>
      </c>
      <c r="C56" s="120"/>
      <c r="D56" s="63"/>
      <c r="E56" s="2"/>
      <c r="F56" s="2"/>
      <c r="G56" s="2"/>
      <c r="H56" s="2"/>
      <c r="I56" s="2"/>
      <c r="J56" s="2"/>
      <c r="K56" s="2"/>
      <c r="L56" s="2"/>
      <c r="M56" s="2"/>
    </row>
    <row r="57" spans="1:13" ht="13.15">
      <c r="A57" s="2"/>
      <c r="B57" s="2" t="s">
        <v>111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2"/>
      <c r="B58" s="2" t="str">
        <f>"PAGE, FOOTNOTE B. IN THIS REVISION, THE PERIOD M IS "&amp;TEXT(DZ_FACTORS!$C$6,"0.00")&amp;" YEAR(S)."</f>
        <v>PAGE, FOOTNOTE B. IN THIS REVISION, THE PERIOD M IS 3.75 YEAR(S).</v>
      </c>
      <c r="C58" s="2"/>
      <c r="D58" s="2"/>
      <c r="E58" s="2"/>
      <c r="F58" s="2"/>
      <c r="G58" s="2"/>
      <c r="H58" s="2"/>
      <c r="I58" s="59"/>
      <c r="J58" s="59"/>
      <c r="K58" s="59"/>
      <c r="L58" s="59"/>
      <c r="M58" s="2"/>
    </row>
    <row r="59" spans="1:13" ht="13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4" t="s">
        <v>30</v>
      </c>
      <c r="B60" s="2" t="str">
        <f>"CREDIBILITY IS BASED ON A "&amp;TEXT(DZ_FACTORS!$C$15,"0")&amp;"  YEAR TOTAL OF CLAIMS FOR O.T.C. AND A"</f>
        <v>CREDIBILITY IS BASED ON A 5  YEAR TOTAL OF CLAIMS FOR O.T.C. AND A</v>
      </c>
      <c r="C60" s="2"/>
      <c r="D60" s="2"/>
      <c r="E60" s="2"/>
      <c r="F60" s="114"/>
      <c r="G60" s="2"/>
      <c r="H60" s="2"/>
      <c r="I60" s="2"/>
      <c r="J60" s="2"/>
      <c r="K60" s="2"/>
      <c r="L60" s="2"/>
      <c r="M60" s="2"/>
    </row>
    <row r="61" spans="1:13" ht="13.15">
      <c r="A61" s="2"/>
      <c r="B61" s="153" t="str">
        <f>TEXT(DZ_FACTORS!$C$16,"0")&amp;" YEAR TOTAL OF CLAIMS FOR COLLISION SHOWN IN COLUMN (5)."</f>
        <v>5 YEAR TOTAL OF CLAIMS FOR COLLISION SHOWN IN COLUMN (5).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15">
      <c r="A62" s="2"/>
      <c r="B62" s="2" t="str">
        <f>"THE STANDARDS FOR FULL CREDIBILITY ARE "&amp;TEXT(DZ_FACTORS!$E$15,"#,0")&amp;" CLAIMS FOR O.T.C."</f>
        <v>THE STANDARDS FOR FULL CREDIBILITY ARE 11,000 CLAIMS FOR O.T.C.</v>
      </c>
      <c r="C62" s="2"/>
      <c r="D62" s="2"/>
      <c r="E62" s="2"/>
      <c r="F62" s="2"/>
      <c r="G62" s="118"/>
      <c r="H62" s="2"/>
      <c r="I62" s="2"/>
      <c r="J62" s="2"/>
      <c r="K62" s="2"/>
      <c r="L62" s="2"/>
      <c r="M62" s="2"/>
    </row>
    <row r="63" spans="1:13" ht="13.15">
      <c r="A63" s="2"/>
      <c r="B63" s="2" t="str">
        <f>"AND "&amp;TEXT(DZ_FACTORS!$E$16,"#,0")&amp;" CLAIMS FOR COLLISION (SEE CREDIBILITY TABLES IN SECTION C)."</f>
        <v>AND 4,500 CLAIMS FOR COLLISION (SEE CREDIBILITY TABLES IN SECTION C).</v>
      </c>
      <c r="C63" s="118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3.15">
      <c r="A64" s="2"/>
      <c r="B64" s="2"/>
      <c r="C64" s="118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3.15">
      <c r="A65" s="2"/>
      <c r="B65" s="2"/>
      <c r="C65" s="118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3.5">
      <c r="A66" s="28" t="s">
        <v>0</v>
      </c>
      <c r="B66" s="1"/>
      <c r="C66" s="1"/>
      <c r="D66" s="1"/>
      <c r="E66" s="29"/>
      <c r="F66" s="2"/>
      <c r="G66" s="2"/>
      <c r="H66" s="2"/>
      <c r="I66" s="2"/>
      <c r="J66" s="2"/>
      <c r="K66" s="2"/>
      <c r="L66" s="2"/>
      <c r="M66" s="2"/>
    </row>
    <row r="67" spans="1:13" ht="13.5">
      <c r="A67" s="28"/>
      <c r="B67" s="1"/>
      <c r="C67" s="1"/>
      <c r="D67" s="1"/>
      <c r="E67" s="29"/>
      <c r="F67" s="2"/>
      <c r="G67" s="2"/>
      <c r="H67" s="2"/>
      <c r="I67" s="2"/>
      <c r="J67" s="2"/>
      <c r="K67" s="2"/>
      <c r="L67" s="2"/>
      <c r="M67" s="2"/>
    </row>
    <row r="68" spans="1:13" ht="13.15">
      <c r="A68" s="268" t="s">
        <v>158</v>
      </c>
      <c r="B68" s="265"/>
      <c r="C68" s="265"/>
      <c r="D68" s="265"/>
      <c r="E68" s="265"/>
      <c r="F68" s="265"/>
      <c r="G68" s="265"/>
      <c r="H68" s="265"/>
      <c r="I68" s="265"/>
      <c r="J68" s="265"/>
      <c r="K68" s="265"/>
      <c r="L68" s="265"/>
      <c r="M68" s="33"/>
    </row>
    <row r="69" spans="1:13" ht="13.15">
      <c r="A69" s="268" t="s">
        <v>341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33"/>
    </row>
    <row r="70" spans="1:13" ht="13.15">
      <c r="A70" s="268" t="s">
        <v>82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33"/>
    </row>
    <row r="71" spans="1:13" ht="13.15">
      <c r="A71" s="268" t="s">
        <v>66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33"/>
    </row>
    <row r="72" spans="1:13" ht="13.15">
      <c r="A72" s="4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33"/>
    </row>
    <row r="73" spans="1:13" ht="26.25">
      <c r="A73" s="4"/>
      <c r="B73" s="2"/>
      <c r="C73" s="2"/>
      <c r="D73" s="2"/>
      <c r="E73" s="6" t="s">
        <v>31</v>
      </c>
      <c r="F73" s="21"/>
      <c r="G73" s="6" t="s">
        <v>67</v>
      </c>
      <c r="H73" s="21"/>
      <c r="I73" s="6" t="s">
        <v>61</v>
      </c>
      <c r="J73" s="21"/>
      <c r="K73" s="2"/>
      <c r="L73" s="2"/>
      <c r="M73" s="2"/>
    </row>
    <row r="74" spans="1:13" ht="13.15">
      <c r="A74" s="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3.15">
      <c r="A75" s="4"/>
      <c r="B75" s="4" t="s">
        <v>1</v>
      </c>
      <c r="C75" s="2" t="s">
        <v>68</v>
      </c>
      <c r="D75" s="2"/>
      <c r="E75" s="7" t="str">
        <f>C9</f>
        <v>12/31/15</v>
      </c>
      <c r="G75" s="164">
        <v>2315368</v>
      </c>
      <c r="H75" s="169"/>
      <c r="I75" s="169">
        <v>7074365</v>
      </c>
      <c r="J75" s="2"/>
      <c r="K75" s="2"/>
      <c r="L75" s="2"/>
      <c r="M75" s="30"/>
    </row>
    <row r="76" spans="1:13" ht="13.15">
      <c r="A76" s="4"/>
      <c r="B76" s="4"/>
      <c r="C76" s="2"/>
      <c r="D76" s="2"/>
      <c r="E76" s="7" t="str">
        <f>C10</f>
        <v>12/31/16</v>
      </c>
      <c r="G76" s="164">
        <v>2593053</v>
      </c>
      <c r="H76" s="169"/>
      <c r="I76" s="169">
        <v>8839691</v>
      </c>
      <c r="J76" s="2"/>
      <c r="K76" s="2"/>
      <c r="L76" s="2"/>
      <c r="M76" s="2"/>
    </row>
    <row r="77" spans="1:13" ht="13.15">
      <c r="A77" s="4"/>
      <c r="B77" s="4"/>
      <c r="C77" s="2"/>
      <c r="D77" s="2"/>
      <c r="E77" s="7" t="str">
        <f>C11</f>
        <v>12/31/17</v>
      </c>
      <c r="F77" s="2"/>
      <c r="G77" s="164">
        <v>2682462</v>
      </c>
      <c r="H77" s="169"/>
      <c r="I77" s="169">
        <v>9274466</v>
      </c>
      <c r="J77" s="2"/>
      <c r="K77" s="2"/>
      <c r="L77" s="2"/>
      <c r="M77" s="2"/>
    </row>
    <row r="78" spans="1:13" ht="13.15">
      <c r="A78" s="4"/>
      <c r="B78" s="4"/>
      <c r="C78" s="2"/>
      <c r="D78" s="2"/>
      <c r="E78" s="7" t="str">
        <f>C12</f>
        <v>12/31/18</v>
      </c>
      <c r="F78" s="2"/>
      <c r="G78" s="164">
        <v>2271696</v>
      </c>
      <c r="H78" s="169"/>
      <c r="I78" s="169">
        <v>6785339</v>
      </c>
      <c r="J78" s="2"/>
      <c r="K78" s="2"/>
      <c r="L78" s="2"/>
      <c r="M78" s="2"/>
    </row>
    <row r="79" spans="1:13" ht="13.15">
      <c r="A79" s="4"/>
      <c r="B79" s="4"/>
      <c r="C79" s="2"/>
      <c r="D79" s="2"/>
      <c r="E79" s="7" t="str">
        <f>C13</f>
        <v>12/31/19</v>
      </c>
      <c r="F79" s="2"/>
      <c r="G79" s="164">
        <v>1491294</v>
      </c>
      <c r="H79" s="169"/>
      <c r="I79" s="169">
        <v>7364218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2"/>
      <c r="F80" s="2"/>
      <c r="G80" s="170"/>
      <c r="H80" s="170"/>
      <c r="I80" s="170"/>
      <c r="J80" s="2"/>
      <c r="K80" s="2"/>
      <c r="L80" s="2"/>
      <c r="M80" s="2"/>
    </row>
    <row r="81" spans="1:13" ht="13.15">
      <c r="A81" s="2"/>
      <c r="B81" s="4" t="s">
        <v>2</v>
      </c>
      <c r="C81" s="2" t="s">
        <v>38</v>
      </c>
      <c r="D81" s="2"/>
      <c r="E81" s="7" t="str">
        <f>C9</f>
        <v>12/31/15</v>
      </c>
      <c r="F81" s="2"/>
      <c r="G81" s="170">
        <f>IF(K9=0,"---",ROUND(G75*$G$100*G103,0))</f>
        <v>2613749</v>
      </c>
      <c r="H81" s="170"/>
      <c r="I81" s="170">
        <f>IF(K15=0,"----",ROUND(I75*$I$100*I103,0))</f>
        <v>7994032</v>
      </c>
      <c r="J81" s="2"/>
      <c r="K81" s="2"/>
      <c r="L81" s="2"/>
      <c r="M81" s="2"/>
    </row>
    <row r="82" spans="1:13" ht="13.15">
      <c r="A82" s="2"/>
      <c r="B82" s="4"/>
      <c r="C82" s="2" t="s">
        <v>39</v>
      </c>
      <c r="D82" s="2"/>
      <c r="E82" s="7" t="str">
        <f>C10</f>
        <v>12/31/16</v>
      </c>
      <c r="F82" s="2"/>
      <c r="G82" s="170">
        <f>IF(K10=0,"---",ROUND(G76*$G$100*G104,0))</f>
        <v>2927220</v>
      </c>
      <c r="H82" s="170"/>
      <c r="I82" s="170">
        <f>IF(K16=0,"----",ROUND(I76*$I$100*I104,0))</f>
        <v>9978862</v>
      </c>
      <c r="J82" s="2"/>
      <c r="K82" s="2"/>
      <c r="L82" s="2"/>
      <c r="M82" s="2"/>
    </row>
    <row r="83" spans="1:13" ht="13.15">
      <c r="A83" s="2"/>
      <c r="B83" s="4"/>
      <c r="C83" s="2" t="s">
        <v>40</v>
      </c>
      <c r="D83" s="2"/>
      <c r="E83" s="7" t="str">
        <f>C11</f>
        <v>12/31/17</v>
      </c>
      <c r="F83" s="2"/>
      <c r="G83" s="170">
        <f>IF(K11=0,"---",ROUND(G77*$G$100*G105,0))</f>
        <v>3028151</v>
      </c>
      <c r="H83" s="170"/>
      <c r="I83" s="170">
        <f>IF(K19=0,"----",ROUND(I77*$I$100*I105,0))</f>
        <v>10427746</v>
      </c>
      <c r="J83" s="2"/>
      <c r="K83" s="2"/>
      <c r="L83" s="2"/>
      <c r="M83" s="2"/>
    </row>
    <row r="84" spans="1:13" ht="13.15">
      <c r="A84" s="2"/>
      <c r="B84" s="4"/>
      <c r="C84" s="2"/>
      <c r="D84" s="2"/>
      <c r="E84" s="7" t="str">
        <f>C12</f>
        <v>12/31/18</v>
      </c>
      <c r="F84" s="2"/>
      <c r="G84" s="170">
        <f>IF(K12=0,"---",ROUND(G78*$G$100*G106,0))</f>
        <v>2579852</v>
      </c>
      <c r="H84" s="170"/>
      <c r="I84" s="170">
        <f>IF(K20=0,"----",ROUND(I78*$I$100*I106,0))</f>
        <v>7613761</v>
      </c>
      <c r="J84" s="2"/>
      <c r="K84" s="2"/>
      <c r="L84" s="2"/>
      <c r="M84" s="2"/>
    </row>
    <row r="85" spans="1:13" ht="13.15">
      <c r="A85" s="2"/>
      <c r="B85" s="4"/>
      <c r="C85" s="2"/>
      <c r="D85" s="2"/>
      <c r="E85" s="7" t="str">
        <f>C13</f>
        <v>12/31/19</v>
      </c>
      <c r="F85" s="2"/>
      <c r="G85" s="170">
        <f>IF(K13=0,"---",ROUND(G79*$G$100*G107,0))</f>
        <v>1814920</v>
      </c>
      <c r="H85" s="170"/>
      <c r="I85" s="170">
        <f>IF(K21=0,"----",ROUND(I79*$I$100*I107,0))</f>
        <v>8221708</v>
      </c>
      <c r="J85" s="2"/>
      <c r="K85" s="2"/>
      <c r="L85" s="2"/>
      <c r="M85" s="2"/>
    </row>
    <row r="86" spans="1:13" ht="13.15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 t="s">
        <v>3</v>
      </c>
      <c r="C87" s="2" t="s">
        <v>41</v>
      </c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3.15">
      <c r="A88" s="2"/>
      <c r="B88" s="4"/>
      <c r="C88" s="2" t="s">
        <v>42</v>
      </c>
      <c r="D88" s="2"/>
      <c r="E88" s="2"/>
      <c r="F88" s="2"/>
      <c r="G88" s="74">
        <f>'EXHIBIT C6'!X32</f>
        <v>6.5000000000000002E-2</v>
      </c>
      <c r="H88" s="75"/>
      <c r="I88" s="74">
        <f>'EXHIBIT C7'!X32</f>
        <v>4.4999999999999998E-2</v>
      </c>
      <c r="J88" s="2"/>
      <c r="K88" s="2"/>
      <c r="L88" s="2"/>
      <c r="M88" s="2"/>
    </row>
    <row r="89" spans="1:13" ht="13.15">
      <c r="A89" s="2"/>
      <c r="B89" s="4"/>
      <c r="C89" s="2" t="s">
        <v>43</v>
      </c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3.15">
      <c r="A90" s="2"/>
      <c r="B90" s="4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3.15">
      <c r="A91" s="2"/>
      <c r="B91" s="4" t="s">
        <v>4</v>
      </c>
      <c r="C91" s="2" t="s">
        <v>44</v>
      </c>
      <c r="D91" s="2"/>
      <c r="E91" s="7" t="str">
        <f>C9</f>
        <v>12/31/15</v>
      </c>
      <c r="F91" s="2"/>
      <c r="G91" s="170">
        <f>IF(K9=0,"----",ROUND(G81*ROUND(((1+$G$88)^G115),3),0))</f>
        <v>4257797</v>
      </c>
      <c r="H91" s="170"/>
      <c r="I91" s="170">
        <f>IF(K15=0,"----",ROUND(I81*ROUND(((1+$I$88)^I115),3),0))</f>
        <v>11247603</v>
      </c>
      <c r="J91" s="2"/>
      <c r="K91" s="2"/>
      <c r="L91" s="2"/>
      <c r="M91" s="2"/>
    </row>
    <row r="92" spans="1:13" ht="13.15">
      <c r="A92" s="2"/>
      <c r="B92" s="2"/>
      <c r="C92" s="2" t="s">
        <v>39</v>
      </c>
      <c r="D92" s="2"/>
      <c r="E92" s="7" t="str">
        <f>C10</f>
        <v>12/31/16</v>
      </c>
      <c r="F92" s="2"/>
      <c r="G92" s="170">
        <f>IF(K10=0,"----",ROUND(G82*ROUND(((1+$G$88)^G116),3),0))</f>
        <v>4478647</v>
      </c>
      <c r="H92" s="170"/>
      <c r="I92" s="170">
        <f>IF(K16=0,"----",ROUND(I82*ROUND(((1+$I$88)^I116),3),0))</f>
        <v>13431548</v>
      </c>
      <c r="J92" s="2"/>
      <c r="K92" s="2"/>
      <c r="L92" s="2"/>
      <c r="M92" s="2"/>
    </row>
    <row r="93" spans="1:13" ht="13.15">
      <c r="A93" s="2"/>
      <c r="B93" s="2"/>
      <c r="C93" s="2" t="s">
        <v>45</v>
      </c>
      <c r="D93" s="2"/>
      <c r="E93" s="7" t="str">
        <f>C11</f>
        <v>12/31/17</v>
      </c>
      <c r="F93" s="2"/>
      <c r="G93" s="170">
        <f>IF(K11=0,"----",ROUND(G83*ROUND(((1+$G$88)^G117),3),0))</f>
        <v>4348425</v>
      </c>
      <c r="H93" s="170"/>
      <c r="I93" s="170">
        <f>IF(K19=0,"----",ROUND(I83*ROUND(((1+$I$88)^I117),3),0))</f>
        <v>13430937</v>
      </c>
      <c r="J93" s="2"/>
      <c r="K93" s="2"/>
      <c r="L93" s="2"/>
      <c r="M93" s="2"/>
    </row>
    <row r="94" spans="1:13" ht="13.15">
      <c r="A94" s="2"/>
      <c r="B94" s="2"/>
      <c r="C94" s="2"/>
      <c r="D94" s="2"/>
      <c r="E94" s="7" t="str">
        <f>C12</f>
        <v>12/31/18</v>
      </c>
      <c r="F94" s="2"/>
      <c r="G94" s="170">
        <f>IF(K12=0,"----",ROUND(G84*ROUND(((1+$G$88)^G118),3),0))</f>
        <v>3480220</v>
      </c>
      <c r="H94" s="170"/>
      <c r="I94" s="170">
        <f>IF(K20=0,"----",ROUND(I84*ROUND(((1+$I$88)^I118),3),0))</f>
        <v>9387767</v>
      </c>
      <c r="J94" s="2"/>
      <c r="K94" s="2"/>
      <c r="L94" s="2"/>
      <c r="M94" s="2"/>
    </row>
    <row r="95" spans="1:13" ht="13.15">
      <c r="A95" s="2"/>
      <c r="B95" s="2"/>
      <c r="C95" s="2"/>
      <c r="D95" s="2"/>
      <c r="E95" s="7" t="str">
        <f>C13</f>
        <v>12/31/19</v>
      </c>
      <c r="F95" s="2"/>
      <c r="G95" s="170">
        <f>IF(K13=0,"----",ROUND(G85*ROUND(((1+$G$88)^G119),3),0))</f>
        <v>2297689</v>
      </c>
      <c r="H95" s="170"/>
      <c r="I95" s="170">
        <f>IF(K21=0,"----",ROUND(I85*ROUND(((1+$I$88)^I119),3),0))</f>
        <v>9693394</v>
      </c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3.15">
      <c r="A97" s="2"/>
      <c r="B97" s="21" t="s">
        <v>20</v>
      </c>
      <c r="C97" s="2" t="s">
        <v>69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3.15">
      <c r="A98" s="2"/>
      <c r="B98" s="2"/>
      <c r="C98" s="2" t="s">
        <v>70</v>
      </c>
      <c r="D98" s="2"/>
      <c r="E98" s="2"/>
      <c r="F98" s="2"/>
      <c r="G98" s="2"/>
      <c r="H98" s="2"/>
      <c r="I98" s="31"/>
      <c r="J98" s="2"/>
      <c r="K98" s="2"/>
      <c r="L98" s="2"/>
      <c r="M98" s="2"/>
    </row>
    <row r="99" spans="1:13" ht="13.15">
      <c r="A99" s="2"/>
      <c r="B99" s="2"/>
      <c r="C99" s="2"/>
      <c r="D99" s="2"/>
      <c r="E99" s="2"/>
      <c r="F99" s="2"/>
      <c r="G99" s="2" t="s">
        <v>67</v>
      </c>
      <c r="H99" s="2"/>
      <c r="I99" s="2" t="s">
        <v>59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2"/>
      <c r="F100" s="2"/>
      <c r="G100" s="94">
        <f>'EXHIBIT C1'!$S$22</f>
        <v>1.1299999999999999</v>
      </c>
      <c r="H100" s="75"/>
      <c r="I100" s="94">
        <f>'EXHIBIT C1'!$S$22</f>
        <v>1.1299999999999999</v>
      </c>
      <c r="J100" s="2"/>
      <c r="K100" s="2"/>
      <c r="L100" s="2"/>
      <c r="M100" s="2"/>
    </row>
    <row r="101" spans="1:13" ht="13.15">
      <c r="A101" s="2"/>
      <c r="B101" s="2"/>
      <c r="C101" s="2" t="s">
        <v>51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6" t="s">
        <v>52</v>
      </c>
      <c r="F102" s="2"/>
      <c r="G102" s="21" t="s">
        <v>60</v>
      </c>
      <c r="H102" s="2"/>
      <c r="I102" s="21" t="s">
        <v>59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C9</f>
        <v>12/31/15</v>
      </c>
      <c r="G103" s="171">
        <f>IF(K9=0,"-----",'EXHIBIT C10'!F44)</f>
        <v>0.999</v>
      </c>
      <c r="H103" s="172"/>
      <c r="I103" s="171">
        <f>IF(K15=0,"-----",'EXHIBIT C10'!F132)</f>
        <v>1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7" t="str">
        <f>C10</f>
        <v>12/31/16</v>
      </c>
      <c r="G104" s="171">
        <f>IF(K10=0,"-----",'EXHIBIT C10'!F45)</f>
        <v>0.999</v>
      </c>
      <c r="H104" s="172"/>
      <c r="I104" s="171">
        <f>IF(K16=0,"-----",'EXHIBIT C10'!F133)</f>
        <v>0.999</v>
      </c>
      <c r="J104" s="2"/>
      <c r="K104" s="2"/>
      <c r="L104" s="2"/>
      <c r="M104" s="2"/>
    </row>
    <row r="105" spans="1:13" ht="13.15">
      <c r="A105" s="2"/>
      <c r="B105" s="2"/>
      <c r="C105" s="2"/>
      <c r="D105" s="2"/>
      <c r="E105" s="7" t="str">
        <f>C11</f>
        <v>12/31/17</v>
      </c>
      <c r="F105" s="2"/>
      <c r="G105" s="171">
        <f>IF(K11=0,"-----",'EXHIBIT C10'!F46)</f>
        <v>0.999</v>
      </c>
      <c r="H105" s="172"/>
      <c r="I105" s="171">
        <f>IF(K19=0,"-----",'EXHIBIT C10'!F134)</f>
        <v>0.995</v>
      </c>
      <c r="J105" s="2"/>
      <c r="K105" s="2"/>
      <c r="L105" s="2"/>
      <c r="M105" s="2"/>
    </row>
    <row r="106" spans="1:13" ht="13.15">
      <c r="A106" s="2"/>
      <c r="B106" s="2"/>
      <c r="C106" s="2"/>
      <c r="D106" s="2"/>
      <c r="E106" s="7" t="str">
        <f>C12</f>
        <v>12/31/18</v>
      </c>
      <c r="F106" s="2"/>
      <c r="G106" s="171">
        <f>IF(K12=0,"-----",'EXHIBIT C10'!F47)</f>
        <v>1.0049999999999999</v>
      </c>
      <c r="H106" s="172"/>
      <c r="I106" s="171">
        <f>IF(K20=0,"-----",'EXHIBIT C10'!F135)</f>
        <v>0.99299999999999999</v>
      </c>
      <c r="J106" s="2"/>
      <c r="K106" s="2"/>
      <c r="L106" s="2"/>
      <c r="M106" s="2"/>
    </row>
    <row r="107" spans="1:13" ht="13.15">
      <c r="A107" s="2"/>
      <c r="B107" s="2"/>
      <c r="C107" s="2"/>
      <c r="D107" s="2"/>
      <c r="E107" s="7" t="str">
        <f>C13</f>
        <v>12/31/19</v>
      </c>
      <c r="F107" s="2"/>
      <c r="G107" s="171">
        <f>IF(K13=0,"-----",'EXHIBIT C10'!F48)</f>
        <v>1.077</v>
      </c>
      <c r="H107" s="172"/>
      <c r="I107" s="171">
        <f>IF(K21=0,"-----",'EXHIBIT C10'!F136)</f>
        <v>0.98799999999999999</v>
      </c>
      <c r="J107" s="2"/>
      <c r="K107" s="2"/>
      <c r="L107" s="2"/>
      <c r="M107" s="2"/>
    </row>
    <row r="108" spans="1:13" ht="13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 t="s">
        <v>21</v>
      </c>
      <c r="C109" s="2" t="s">
        <v>123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3.15">
      <c r="A110" s="2"/>
      <c r="B110" s="2"/>
      <c r="C110" s="2" t="s">
        <v>125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13.15">
      <c r="A111" s="2"/>
      <c r="B111" s="2"/>
      <c r="C111" s="2" t="str">
        <f>"BEYOND THE ANTICIPATED IMPLEMENTATION DATE OF "&amp;TEXT(DZ_FACTORS!$C$4,"mm/dd/yy")&amp;" WHICH IS"</f>
        <v>BEYOND THE ANTICIPATED IMPLEMENTATION DATE OF 04/01/22 WHICH IS</v>
      </c>
      <c r="D111" s="2"/>
      <c r="E111" s="2"/>
      <c r="F111" s="2"/>
      <c r="G111" s="2"/>
      <c r="H111" s="2"/>
      <c r="I111" s="16"/>
      <c r="J111" s="2"/>
      <c r="K111" s="2"/>
      <c r="L111" s="2"/>
      <c r="M111" s="2"/>
    </row>
    <row r="112" spans="1:13" ht="13.15">
      <c r="A112" s="2"/>
      <c r="B112" s="2"/>
      <c r="C112" s="2" t="s">
        <v>126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13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26.25">
      <c r="A114" s="2"/>
      <c r="B114" s="2"/>
      <c r="C114" s="6" t="s">
        <v>52</v>
      </c>
      <c r="D114" s="2"/>
      <c r="E114" s="6" t="s">
        <v>55</v>
      </c>
      <c r="F114" s="2"/>
      <c r="G114" s="6" t="s">
        <v>71</v>
      </c>
      <c r="H114" s="2"/>
      <c r="I114" s="6" t="s">
        <v>72</v>
      </c>
      <c r="J114" s="2"/>
      <c r="K114" s="2"/>
      <c r="L114" s="2"/>
      <c r="M114" s="2"/>
    </row>
    <row r="115" spans="1:13" ht="13.15">
      <c r="A115" s="2"/>
      <c r="B115" s="2"/>
      <c r="C115" s="7" t="str">
        <f>C9</f>
        <v>12/31/15</v>
      </c>
      <c r="E115" s="7">
        <f t="shared" ref="E115:E116" si="12">DATE(YEAR(C115),MONTH(C115)-5,DAY(1))</f>
        <v>42186</v>
      </c>
      <c r="F115" s="2"/>
      <c r="G115" s="171">
        <f>IF(K9=0,"-----",G116+1)</f>
        <v>7.75</v>
      </c>
      <c r="H115" s="121"/>
      <c r="I115" s="171">
        <f>IF(K15=0,"-----",I116+1)</f>
        <v>7.75</v>
      </c>
      <c r="J115" s="2"/>
      <c r="K115" s="2"/>
      <c r="L115" s="2"/>
      <c r="M115" s="2"/>
    </row>
    <row r="116" spans="1:13" ht="13.15">
      <c r="A116" s="2"/>
      <c r="B116" s="2"/>
      <c r="C116" s="7" t="str">
        <f>C10</f>
        <v>12/31/16</v>
      </c>
      <c r="E116" s="7">
        <f t="shared" si="12"/>
        <v>42552</v>
      </c>
      <c r="F116" s="2"/>
      <c r="G116" s="171">
        <f>IF(K10=0,"-----",G117+1)</f>
        <v>6.75</v>
      </c>
      <c r="H116" s="121"/>
      <c r="I116" s="171">
        <f>IF(K16=0,"-----",I117+1)</f>
        <v>6.75</v>
      </c>
      <c r="J116" s="2"/>
      <c r="K116" s="2"/>
      <c r="L116" s="2"/>
      <c r="M116" s="2"/>
    </row>
    <row r="117" spans="1:13" ht="13.15">
      <c r="A117" s="2"/>
      <c r="B117" s="2"/>
      <c r="C117" s="7" t="str">
        <f>C11</f>
        <v>12/31/17</v>
      </c>
      <c r="D117" s="2"/>
      <c r="E117" s="7">
        <f>DATE(YEAR(C117),MONTH(C117)-5,DAY(1))</f>
        <v>42917</v>
      </c>
      <c r="F117" s="2"/>
      <c r="G117" s="171">
        <f>IF(K11=0,"-----",G118+1)</f>
        <v>5.75</v>
      </c>
      <c r="H117" s="121"/>
      <c r="I117" s="171">
        <f>IF(K19=0,"-----",I118+1)</f>
        <v>5.75</v>
      </c>
      <c r="J117" s="2"/>
      <c r="K117" s="2"/>
      <c r="L117" s="2"/>
      <c r="M117" s="2"/>
    </row>
    <row r="118" spans="1:13" ht="13.15">
      <c r="A118" s="2"/>
      <c r="B118" s="2"/>
      <c r="C118" s="7" t="str">
        <f>C12</f>
        <v>12/31/18</v>
      </c>
      <c r="D118" s="2"/>
      <c r="E118" s="7">
        <f>DATE(YEAR(C118),MONTH(C118)-5,DAY(1))</f>
        <v>43282</v>
      </c>
      <c r="F118" s="2"/>
      <c r="G118" s="171">
        <f>IF(K12=0,"-----",G119+1)</f>
        <v>4.75</v>
      </c>
      <c r="H118" s="121"/>
      <c r="I118" s="171">
        <f>IF(K20=0,"-----",I119+1)</f>
        <v>4.75</v>
      </c>
      <c r="J118" s="2"/>
      <c r="K118" s="2"/>
      <c r="L118" s="2"/>
      <c r="M118" s="2"/>
    </row>
    <row r="119" spans="1:13" ht="13.15">
      <c r="A119" s="2"/>
      <c r="B119" s="2"/>
      <c r="C119" s="7" t="str">
        <f>C13</f>
        <v>12/31/19</v>
      </c>
      <c r="D119" s="2"/>
      <c r="E119" s="7">
        <f>DATE(YEAR(C119),MONTH(C119)-5,DAY(1))</f>
        <v>43647</v>
      </c>
      <c r="F119" s="2"/>
      <c r="G119" s="171">
        <f>DZ_FACTORS!$C$9</f>
        <v>3.75</v>
      </c>
      <c r="H119" s="121"/>
      <c r="I119" s="171">
        <f>DZ_FACTORS!$C$9</f>
        <v>3.75</v>
      </c>
      <c r="J119" s="2"/>
      <c r="K119" s="2"/>
      <c r="L119" s="2"/>
      <c r="M119" s="2"/>
    </row>
    <row r="120" spans="1:13" ht="13.15">
      <c r="A120" s="2"/>
      <c r="B120" s="2"/>
      <c r="C120" s="7"/>
      <c r="D120" s="2"/>
      <c r="E120" s="7"/>
      <c r="F120" s="2"/>
      <c r="G120" s="25"/>
      <c r="H120" s="2"/>
      <c r="I120" s="25"/>
      <c r="J120" s="2"/>
      <c r="K120" s="2"/>
      <c r="L120" s="2"/>
      <c r="M120" s="2"/>
    </row>
    <row r="121" spans="1:13" ht="13.15">
      <c r="A121" s="2"/>
      <c r="B121" s="2"/>
      <c r="C121" s="7"/>
      <c r="D121" s="2"/>
      <c r="E121" s="7"/>
      <c r="F121" s="2"/>
      <c r="G121" s="25"/>
      <c r="H121" s="2"/>
      <c r="I121" s="25"/>
      <c r="J121" s="2"/>
      <c r="K121" s="2"/>
      <c r="L121" s="2"/>
      <c r="M121" s="2"/>
    </row>
    <row r="122" spans="1:13" ht="13.5">
      <c r="A122" s="1" t="s">
        <v>0</v>
      </c>
      <c r="B122" s="2"/>
      <c r="C122" s="2"/>
      <c r="D122" s="1"/>
      <c r="E122" s="1"/>
      <c r="F122" s="1"/>
      <c r="G122" s="29"/>
      <c r="H122" s="2"/>
      <c r="I122" s="2"/>
      <c r="J122" s="2"/>
      <c r="K122" s="2"/>
      <c r="L122" s="2"/>
      <c r="M122" s="2"/>
    </row>
    <row r="123" spans="1:13" ht="13.5">
      <c r="A123" s="1"/>
      <c r="B123" s="2"/>
      <c r="C123" s="2"/>
      <c r="D123" s="1"/>
      <c r="E123" s="1"/>
      <c r="F123" s="1"/>
      <c r="G123" s="29"/>
      <c r="H123" s="2"/>
      <c r="I123" s="2"/>
      <c r="J123" s="2"/>
      <c r="K123" s="2"/>
      <c r="L123" s="2"/>
      <c r="M123" s="2"/>
    </row>
    <row r="124" spans="1:13" ht="13.15">
      <c r="A124" s="266" t="s">
        <v>158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6" t="s">
        <v>79</v>
      </c>
      <c r="B125" s="265"/>
      <c r="C125" s="265"/>
      <c r="D125" s="265"/>
      <c r="E125" s="265"/>
      <c r="F125" s="265"/>
      <c r="G125" s="265"/>
      <c r="H125" s="265"/>
      <c r="I125" s="265"/>
      <c r="J125" s="265"/>
      <c r="K125" s="265"/>
      <c r="L125" s="265"/>
      <c r="M125" s="265"/>
    </row>
    <row r="126" spans="1:13" ht="13.15">
      <c r="A126" s="266" t="s">
        <v>82</v>
      </c>
      <c r="B126" s="265"/>
      <c r="C126" s="265"/>
      <c r="D126" s="265"/>
      <c r="E126" s="265"/>
      <c r="F126" s="265"/>
      <c r="G126" s="265"/>
      <c r="H126" s="265"/>
      <c r="I126" s="265"/>
      <c r="J126" s="265"/>
      <c r="K126" s="265"/>
      <c r="L126" s="265"/>
      <c r="M126" s="265"/>
    </row>
    <row r="127" spans="1:13" ht="13.15">
      <c r="A127" s="266" t="s">
        <v>87</v>
      </c>
      <c r="B127" s="265"/>
      <c r="C127" s="265"/>
      <c r="D127" s="265"/>
      <c r="E127" s="265"/>
      <c r="F127" s="265"/>
      <c r="G127" s="265"/>
      <c r="H127" s="265"/>
      <c r="I127" s="265"/>
      <c r="J127" s="265"/>
      <c r="K127" s="265"/>
      <c r="L127" s="265"/>
      <c r="M127" s="265"/>
    </row>
    <row r="128" spans="1:13" ht="13.15">
      <c r="A128" s="266" t="s">
        <v>73</v>
      </c>
      <c r="B128" s="265"/>
      <c r="C128" s="265"/>
      <c r="D128" s="265"/>
      <c r="E128" s="265"/>
      <c r="F128" s="265"/>
      <c r="G128" s="265"/>
      <c r="H128" s="265"/>
      <c r="I128" s="265"/>
      <c r="J128" s="265"/>
      <c r="K128" s="265"/>
      <c r="L128" s="265"/>
      <c r="M128" s="265"/>
    </row>
    <row r="129" spans="1:13" ht="13.15">
      <c r="A129" s="267"/>
      <c r="B129" s="250"/>
      <c r="C129" s="250"/>
      <c r="D129" s="250"/>
      <c r="E129" s="250"/>
      <c r="F129" s="250"/>
      <c r="G129" s="250"/>
      <c r="H129" s="250"/>
      <c r="I129" s="250"/>
      <c r="J129" s="250"/>
      <c r="K129" s="250"/>
      <c r="L129" s="250"/>
      <c r="M129" s="250"/>
    </row>
    <row r="130" spans="1:13" ht="13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26.25">
      <c r="A131" s="2"/>
      <c r="B131" s="2"/>
      <c r="C131" s="2"/>
      <c r="D131" s="2"/>
      <c r="E131" s="6" t="s">
        <v>31</v>
      </c>
      <c r="F131" s="21"/>
      <c r="G131" s="6" t="s">
        <v>67</v>
      </c>
      <c r="H131" s="21"/>
      <c r="I131" s="6" t="s">
        <v>61</v>
      </c>
      <c r="J131" s="21"/>
      <c r="K131" s="2"/>
      <c r="L131" s="2"/>
      <c r="M131" s="2"/>
    </row>
    <row r="132" spans="1:13" ht="13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13.15">
      <c r="A133" s="2"/>
      <c r="B133" s="4" t="s">
        <v>1</v>
      </c>
      <c r="C133" s="2" t="s">
        <v>73</v>
      </c>
      <c r="D133" s="2"/>
      <c r="E133" s="7" t="str">
        <f>C9</f>
        <v>12/31/15</v>
      </c>
      <c r="F133" s="2"/>
      <c r="G133" s="164">
        <v>2552879.1699999846</v>
      </c>
      <c r="H133" s="169"/>
      <c r="I133" s="165">
        <v>7164150.8500000499</v>
      </c>
      <c r="J133" s="2"/>
      <c r="K133" s="2"/>
      <c r="L133" s="2"/>
      <c r="M133" s="9"/>
    </row>
    <row r="134" spans="1:13" ht="13.15">
      <c r="A134" s="2"/>
      <c r="B134" s="4"/>
      <c r="C134" s="2" t="s">
        <v>74</v>
      </c>
      <c r="D134" s="2"/>
      <c r="E134" s="7" t="str">
        <f>C10</f>
        <v>12/31/16</v>
      </c>
      <c r="F134" s="2"/>
      <c r="G134" s="164">
        <v>2680772.6200000164</v>
      </c>
      <c r="H134" s="169"/>
      <c r="I134" s="165">
        <v>7452021.0899999822</v>
      </c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7" t="str">
        <f>C11</f>
        <v>12/31/17</v>
      </c>
      <c r="F135" s="2"/>
      <c r="G135" s="164">
        <v>2824540.0600000117</v>
      </c>
      <c r="H135" s="169"/>
      <c r="I135" s="165">
        <v>7998324.9300000053</v>
      </c>
      <c r="J135" s="2"/>
      <c r="K135" s="2"/>
      <c r="L135" s="2"/>
      <c r="M135" s="2"/>
    </row>
    <row r="136" spans="1:13" ht="13.15">
      <c r="A136" s="2"/>
      <c r="B136" s="4"/>
      <c r="C136" s="2"/>
      <c r="D136" s="2"/>
      <c r="E136" s="7" t="str">
        <f>C12</f>
        <v>12/31/18</v>
      </c>
      <c r="F136" s="2"/>
      <c r="G136" s="164">
        <v>2581501.3599999957</v>
      </c>
      <c r="H136" s="169"/>
      <c r="I136" s="165">
        <v>7741652.2300000144</v>
      </c>
      <c r="J136" s="2"/>
      <c r="K136" s="2"/>
      <c r="L136" s="2"/>
      <c r="M136" s="2"/>
    </row>
    <row r="137" spans="1:13" ht="13.15">
      <c r="A137" s="2"/>
      <c r="B137" s="4"/>
      <c r="C137" s="2"/>
      <c r="D137" s="2"/>
      <c r="E137" s="7" t="str">
        <f>C13</f>
        <v>12/31/19</v>
      </c>
      <c r="F137" s="2"/>
      <c r="G137" s="164">
        <v>2260104.5499999956</v>
      </c>
      <c r="H137" s="169"/>
      <c r="I137" s="165">
        <v>6730788.6899999976</v>
      </c>
      <c r="J137" s="2"/>
      <c r="K137" s="2"/>
      <c r="L137" s="2"/>
      <c r="M137" s="2"/>
    </row>
    <row r="138" spans="1:13" ht="13.15">
      <c r="A138" s="2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32"/>
      <c r="B139" s="4" t="s">
        <v>2</v>
      </c>
      <c r="C139" s="2" t="s">
        <v>75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3.15">
      <c r="A140" s="2"/>
      <c r="B140" s="4"/>
      <c r="C140" s="2" t="s">
        <v>42</v>
      </c>
      <c r="D140" s="2"/>
      <c r="E140" s="2"/>
      <c r="F140" s="2"/>
      <c r="G140" s="74">
        <f>'EXHIBIT C8'!D29</f>
        <v>8.9999999999999993E-3</v>
      </c>
      <c r="H140" s="75"/>
      <c r="I140" s="74">
        <f>'EXHIBIT C8'!D31</f>
        <v>1.4999999999999999E-2</v>
      </c>
      <c r="J140" s="2"/>
      <c r="K140" s="2"/>
      <c r="L140" s="2"/>
      <c r="M140" s="2"/>
    </row>
    <row r="141" spans="1:13" ht="13.15">
      <c r="A141" s="2"/>
      <c r="B141" s="4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13.15">
      <c r="A142" s="2"/>
      <c r="B142" s="4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13.15">
      <c r="A143" s="2"/>
      <c r="B143" s="4" t="s">
        <v>3</v>
      </c>
      <c r="C143" s="2" t="s">
        <v>84</v>
      </c>
      <c r="D143" s="2"/>
      <c r="E143" s="7" t="str">
        <f>C9</f>
        <v>12/31/15</v>
      </c>
      <c r="G143" s="170">
        <f>IF(K9=0,"----",ROUND(G133*ROUND((1+$G$140)^G156,3),0))</f>
        <v>2736686</v>
      </c>
      <c r="H143" s="170"/>
      <c r="I143" s="170">
        <f>IF(K15=0,"----",ROUND(I133*ROUND((1+$I$140)^I156,3),0))</f>
        <v>8038177</v>
      </c>
      <c r="J143" s="2"/>
      <c r="K143" s="2"/>
      <c r="L143" s="2"/>
      <c r="M143" s="2"/>
    </row>
    <row r="144" spans="1:13" ht="13.15">
      <c r="A144" s="2"/>
      <c r="B144" s="2"/>
      <c r="C144" s="2" t="s">
        <v>85</v>
      </c>
      <c r="D144" s="2"/>
      <c r="E144" s="7" t="str">
        <f>C10</f>
        <v>12/31/16</v>
      </c>
      <c r="G144" s="170">
        <f>IF(K10=0,"----",ROUND(G134*ROUND((1+$G$140)^G157,3),0))</f>
        <v>2846981</v>
      </c>
      <c r="H144" s="170"/>
      <c r="I144" s="170">
        <f>IF(K16=0,"----",ROUND(I134*ROUND((1+$I$140)^I157,3),0))</f>
        <v>8241935</v>
      </c>
      <c r="J144" s="2"/>
      <c r="K144" s="2"/>
      <c r="L144" s="2"/>
      <c r="M144" s="2"/>
    </row>
    <row r="145" spans="1:13" ht="13.15">
      <c r="A145" s="2"/>
      <c r="B145" s="2"/>
      <c r="C145" s="2" t="s">
        <v>86</v>
      </c>
      <c r="D145" s="2"/>
      <c r="E145" s="7" t="str">
        <f>C11</f>
        <v>12/31/17</v>
      </c>
      <c r="F145" s="2"/>
      <c r="G145" s="170">
        <f>IF(K11=0,"----",ROUND(G135*ROUND((1+$G$140)^G158,3),0))</f>
        <v>2974241</v>
      </c>
      <c r="H145" s="170"/>
      <c r="I145" s="170">
        <f>IF(K19=0,"----",ROUND(I135*ROUND((1+$I$140)^I158,3),0))</f>
        <v>8710176</v>
      </c>
      <c r="J145" s="2"/>
      <c r="K145" s="2"/>
      <c r="L145" s="2"/>
      <c r="M145" s="2"/>
    </row>
    <row r="146" spans="1:13" ht="13.15">
      <c r="A146" s="2"/>
      <c r="B146" s="2"/>
      <c r="C146" s="2"/>
      <c r="D146" s="2"/>
      <c r="E146" s="7" t="str">
        <f>C12</f>
        <v>12/31/18</v>
      </c>
      <c r="F146" s="2"/>
      <c r="G146" s="170">
        <f>IF(K12=0,"----",ROUND(G136*ROUND((1+$G$140)^G159,3),0))</f>
        <v>2692506</v>
      </c>
      <c r="H146" s="170"/>
      <c r="I146" s="170">
        <f>IF(K20=0,"----",ROUND(I136*ROUND((1+$I$140)^I159,3),0))</f>
        <v>8306793</v>
      </c>
      <c r="J146" s="2"/>
      <c r="K146" s="2"/>
      <c r="L146" s="2"/>
      <c r="M146" s="2"/>
    </row>
    <row r="147" spans="1:13" ht="13.15">
      <c r="A147" s="2"/>
      <c r="B147" s="2"/>
      <c r="C147" s="2"/>
      <c r="D147" s="2"/>
      <c r="E147" s="7" t="str">
        <f>C13</f>
        <v>12/31/19</v>
      </c>
      <c r="F147" s="2"/>
      <c r="G147" s="170">
        <f>IF(K13=0,"----",ROUND(G137*ROUND((1+$G$140)^G160,3),0))</f>
        <v>2336948</v>
      </c>
      <c r="H147" s="170"/>
      <c r="I147" s="170">
        <f>IF(K21=0,"----",ROUND(I137*ROUND((1+$I$140)^I160,3),0))</f>
        <v>7114444</v>
      </c>
      <c r="J147" s="2"/>
      <c r="K147" s="2"/>
      <c r="L147" s="2"/>
      <c r="M147" s="2"/>
    </row>
    <row r="148" spans="1:13" ht="13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 t="s">
        <v>20</v>
      </c>
      <c r="C149" s="2" t="s">
        <v>124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 t="s">
        <v>76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3.15">
      <c r="A151" s="2"/>
      <c r="B151" s="2"/>
      <c r="C151" s="2" t="s">
        <v>127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13.15">
      <c r="A152" s="2"/>
      <c r="B152" s="2"/>
      <c r="C152" s="120" t="str">
        <f>TEXT(DZ_FACTORS!$C$4,"mm/dd/yy")&amp;" WHICH IS ASSUMED FOR THE PURPOSE OF TRENDING BOTH OTC"</f>
        <v>04/01/22 WHICH IS ASSUMED FOR THE PURPOSE OF TRENDING BOTH OTC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13.15">
      <c r="A153" s="2"/>
      <c r="B153" s="2"/>
      <c r="C153" s="2" t="s">
        <v>128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13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26.25">
      <c r="A155" s="2"/>
      <c r="B155" s="2"/>
      <c r="C155" s="6" t="s">
        <v>52</v>
      </c>
      <c r="D155" s="2"/>
      <c r="E155" s="6" t="s">
        <v>77</v>
      </c>
      <c r="F155" s="2"/>
      <c r="G155" s="6" t="s">
        <v>71</v>
      </c>
      <c r="H155" s="2"/>
      <c r="I155" s="6" t="s">
        <v>72</v>
      </c>
      <c r="J155" s="2"/>
      <c r="K155" s="2"/>
      <c r="L155" s="2"/>
      <c r="M155" s="2"/>
    </row>
    <row r="156" spans="1:13" ht="13.15">
      <c r="A156" s="2"/>
      <c r="B156" s="2"/>
      <c r="C156" s="7" t="str">
        <f>C9</f>
        <v>12/31/15</v>
      </c>
      <c r="E156" s="7">
        <f t="shared" ref="E156:E157" si="13">DATE(YEAR(C156),MONTH(C156)-11,DAY(1))</f>
        <v>42005</v>
      </c>
      <c r="G156" s="171">
        <f>IF(K9=0,"-----",G157+1)</f>
        <v>7.75</v>
      </c>
      <c r="H156" s="121"/>
      <c r="I156" s="171">
        <f>IF(K15=0,"-----",I157+1)</f>
        <v>7.75</v>
      </c>
      <c r="J156" s="2"/>
      <c r="K156" s="2"/>
      <c r="L156" s="2"/>
      <c r="M156" s="2"/>
    </row>
    <row r="157" spans="1:13" ht="13.15">
      <c r="A157" s="2"/>
      <c r="B157" s="2"/>
      <c r="C157" s="7" t="str">
        <f>C10</f>
        <v>12/31/16</v>
      </c>
      <c r="E157" s="7">
        <f t="shared" si="13"/>
        <v>42370</v>
      </c>
      <c r="G157" s="171">
        <f>IF(K10=0,"-----",G158+1)</f>
        <v>6.75</v>
      </c>
      <c r="H157" s="121"/>
      <c r="I157" s="171">
        <f>IF(K16=0,"-----",I158+1)</f>
        <v>6.75</v>
      </c>
      <c r="J157" s="2"/>
      <c r="K157" s="2"/>
      <c r="L157" s="2"/>
      <c r="M157" s="2"/>
    </row>
    <row r="158" spans="1:13" ht="13.15">
      <c r="A158" s="2"/>
      <c r="B158" s="2"/>
      <c r="C158" s="7" t="str">
        <f>C11</f>
        <v>12/31/17</v>
      </c>
      <c r="D158" s="2"/>
      <c r="E158" s="7">
        <f>DATE(YEAR(C158),MONTH(C158)-11,DAY(1))</f>
        <v>42736</v>
      </c>
      <c r="F158" s="2"/>
      <c r="G158" s="171">
        <f>IF(K11=0,"-----",G159+1)</f>
        <v>5.75</v>
      </c>
      <c r="H158" s="121"/>
      <c r="I158" s="171">
        <f>IF(K19=0,"-----",I159+1)</f>
        <v>5.75</v>
      </c>
      <c r="J158" s="2"/>
      <c r="K158" s="2"/>
      <c r="L158" s="2"/>
      <c r="M158" s="2"/>
    </row>
    <row r="159" spans="1:13" ht="13.15">
      <c r="A159" s="2"/>
      <c r="B159" s="2"/>
      <c r="C159" s="7" t="str">
        <f>C12</f>
        <v>12/31/18</v>
      </c>
      <c r="D159" s="2"/>
      <c r="E159" s="7">
        <f>DATE(YEAR(C159),MONTH(C159)-11,DAY(1))</f>
        <v>43101</v>
      </c>
      <c r="F159" s="2"/>
      <c r="G159" s="171">
        <f>IF(K12=0,"-----",G160+1)</f>
        <v>4.75</v>
      </c>
      <c r="H159" s="121"/>
      <c r="I159" s="171">
        <f>IF(K20=0,"-----",I160+1)</f>
        <v>4.75</v>
      </c>
      <c r="J159" s="2"/>
      <c r="K159" s="2"/>
      <c r="L159" s="2"/>
      <c r="M159" s="2"/>
    </row>
    <row r="160" spans="1:13" ht="13.15">
      <c r="A160" s="2"/>
      <c r="B160" s="2"/>
      <c r="C160" s="7" t="str">
        <f>C13</f>
        <v>12/31/19</v>
      </c>
      <c r="D160" s="2"/>
      <c r="E160" s="7">
        <f>DATE(YEAR(C160),MONTH(C160)-11,DAY(1))</f>
        <v>43466</v>
      </c>
      <c r="F160" s="2"/>
      <c r="G160" s="171">
        <f>DZ_FACTORS!$C$9</f>
        <v>3.75</v>
      </c>
      <c r="H160" s="121"/>
      <c r="I160" s="171">
        <f>DZ_FACTORS!$C$9</f>
        <v>3.75</v>
      </c>
      <c r="J160" s="2"/>
      <c r="K160" s="2"/>
      <c r="L160" s="2"/>
      <c r="M160" s="2"/>
    </row>
  </sheetData>
  <mergeCells count="13">
    <mergeCell ref="A129:M129"/>
    <mergeCell ref="A3:M3"/>
    <mergeCell ref="A4:M4"/>
    <mergeCell ref="A5:M5"/>
    <mergeCell ref="A68:L68"/>
    <mergeCell ref="A69:L69"/>
    <mergeCell ref="A70:L70"/>
    <mergeCell ref="A124:M124"/>
    <mergeCell ref="A71:L71"/>
    <mergeCell ref="A125:M125"/>
    <mergeCell ref="A128:M128"/>
    <mergeCell ref="A126:M126"/>
    <mergeCell ref="A127:M127"/>
  </mergeCells>
  <conditionalFormatting sqref="C9:M9 C15:M15 E75:I75 E81:I81 E91:I91 E103:I103 C115:I115 E133:I133 E143:I143 C156:I156">
    <cfRule type="expression" dxfId="18" priority="27">
      <formula>AND($K$9=0,$K$15=0)</formula>
    </cfRule>
  </conditionalFormatting>
  <conditionalFormatting sqref="C10:M10 C16:M16 E76:I76 E82:I82 E92:I92 E104:I104 C116:I116 E134:I134 E144:I144 C157:I157 D17:D18 L17:M18 J17:J18">
    <cfRule type="expression" dxfId="17" priority="26">
      <formula>AND($K$10=0,$K$16=0)</formula>
    </cfRule>
  </conditionalFormatting>
  <conditionalFormatting sqref="C11:M11 C19:M19 E77:I77 E83:I83 E93:I93 E105:I105 C117:I117 E135:I135 E145:I145 C158:I158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8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2022&amp;C&amp;"Times New Roman,Regular"South Carolina CA-2022-RZRLC&amp;R&amp;"Times New Roman,Regular"&amp;A</oddFooter>
  </headerFooter>
  <rowBreaks count="2" manualBreakCount="2">
    <brk id="65" max="12" man="1"/>
    <brk id="121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48" t="s">
        <v>298</v>
      </c>
      <c r="B3" s="248"/>
      <c r="C3" s="248"/>
      <c r="D3" s="248"/>
      <c r="E3" s="248"/>
      <c r="F3" s="248"/>
      <c r="G3" s="248"/>
      <c r="H3" s="248"/>
      <c r="I3" s="248"/>
      <c r="K3" s="248" t="s">
        <v>317</v>
      </c>
      <c r="L3" s="248"/>
      <c r="M3" s="248"/>
      <c r="N3" s="248"/>
      <c r="O3" s="248"/>
      <c r="P3" s="248"/>
      <c r="Q3" s="248"/>
      <c r="R3" s="248"/>
      <c r="S3" s="248"/>
    </row>
    <row r="4" spans="1:19" ht="13.9">
      <c r="A4" s="248" t="s">
        <v>299</v>
      </c>
      <c r="B4" s="248"/>
      <c r="C4" s="248"/>
      <c r="D4" s="248"/>
      <c r="E4" s="248"/>
      <c r="F4" s="248"/>
      <c r="G4" s="248"/>
      <c r="H4" s="248"/>
      <c r="I4" s="248"/>
      <c r="K4" s="248" t="s">
        <v>299</v>
      </c>
      <c r="L4" s="248"/>
      <c r="M4" s="248"/>
      <c r="N4" s="248"/>
      <c r="O4" s="248"/>
      <c r="P4" s="248"/>
      <c r="Q4" s="248"/>
      <c r="R4" s="248"/>
      <c r="S4" s="248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48" t="s">
        <v>300</v>
      </c>
      <c r="B6" s="248"/>
      <c r="C6" s="248"/>
      <c r="D6" s="248"/>
      <c r="E6" s="248"/>
      <c r="F6" s="248"/>
      <c r="G6" s="248"/>
      <c r="H6" s="248"/>
      <c r="I6" s="248"/>
      <c r="K6" s="248" t="s">
        <v>300</v>
      </c>
      <c r="L6" s="248"/>
      <c r="M6" s="248"/>
      <c r="N6" s="248"/>
      <c r="O6" s="248"/>
      <c r="P6" s="248"/>
      <c r="Q6" s="248"/>
      <c r="R6" s="248"/>
      <c r="S6" s="248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301</v>
      </c>
      <c r="B8" s="270"/>
      <c r="C8" s="270"/>
      <c r="D8" s="270"/>
      <c r="E8" s="270"/>
      <c r="F8" s="270"/>
      <c r="G8" s="270"/>
      <c r="H8" s="270"/>
      <c r="I8" s="270"/>
      <c r="K8" s="270" t="s">
        <v>318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170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302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302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303</v>
      </c>
      <c r="S11" s="154" t="s">
        <v>304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303</v>
      </c>
      <c r="I12" s="154" t="s">
        <v>304</v>
      </c>
      <c r="K12" s="155"/>
      <c r="L12" s="155" t="s">
        <v>305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306</v>
      </c>
      <c r="S12" s="156" t="s">
        <v>306</v>
      </c>
    </row>
    <row r="13" spans="1:19" ht="13.9">
      <c r="A13" s="155"/>
      <c r="B13" s="155" t="s">
        <v>305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306</v>
      </c>
      <c r="I13" s="156" t="s">
        <v>306</v>
      </c>
      <c r="K13" s="56" t="s">
        <v>1</v>
      </c>
      <c r="L13" s="68" t="s">
        <v>307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307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319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308</v>
      </c>
      <c r="C16" s="68"/>
      <c r="D16" s="68"/>
      <c r="E16" s="68"/>
      <c r="F16" s="68"/>
      <c r="G16" s="68"/>
      <c r="H16" s="68"/>
      <c r="I16" s="68"/>
      <c r="K16" s="68"/>
      <c r="L16" s="68" t="s">
        <v>320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309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321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310</v>
      </c>
      <c r="C19" s="68"/>
      <c r="D19" s="68"/>
      <c r="E19" s="68"/>
      <c r="F19" s="68"/>
      <c r="G19" s="68"/>
      <c r="H19" s="68"/>
      <c r="I19" s="68"/>
      <c r="K19" s="68"/>
      <c r="L19" s="68" t="s">
        <v>322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311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323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312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324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313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314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325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315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178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302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303</v>
      </c>
      <c r="I30" s="154" t="s">
        <v>304</v>
      </c>
    </row>
    <row r="31" spans="1:19" ht="13.9">
      <c r="A31" s="155"/>
      <c r="B31" s="155" t="s">
        <v>305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306</v>
      </c>
      <c r="I31" s="156" t="s">
        <v>306</v>
      </c>
    </row>
    <row r="32" spans="1:19" ht="13.9">
      <c r="A32" s="56" t="s">
        <v>1</v>
      </c>
      <c r="B32" s="68" t="s">
        <v>307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308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309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310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311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312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313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314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315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316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2022&amp;C&amp;"Times New Roman,Regular"South Carolina CA-2022-RZRLC&amp;R&amp;"Times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2" t="s">
        <v>226</v>
      </c>
      <c r="F1" s="272"/>
      <c r="G1" s="272"/>
      <c r="H1" s="272"/>
      <c r="I1" s="272"/>
      <c r="J1" s="272"/>
      <c r="K1" s="272"/>
      <c r="L1" s="96"/>
      <c r="M1" s="95"/>
    </row>
    <row r="2" spans="1:26">
      <c r="A2" s="95"/>
      <c r="C2" s="95"/>
      <c r="D2" s="95"/>
      <c r="E2" s="272"/>
      <c r="F2" s="272"/>
      <c r="G2" s="272"/>
      <c r="H2" s="272"/>
      <c r="I2" s="272"/>
      <c r="J2" s="272"/>
      <c r="K2" s="272"/>
      <c r="L2" s="272"/>
      <c r="M2" s="95"/>
    </row>
    <row r="3" spans="1:26">
      <c r="A3" s="95"/>
      <c r="C3" s="95"/>
      <c r="D3" s="95"/>
      <c r="E3" s="272" t="s">
        <v>227</v>
      </c>
      <c r="F3" s="272"/>
      <c r="G3" s="272"/>
      <c r="H3" s="272"/>
      <c r="I3" s="272"/>
      <c r="J3" s="272"/>
      <c r="K3" s="272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2" t="s">
        <v>228</v>
      </c>
      <c r="F5" s="272"/>
      <c r="G5" s="272"/>
      <c r="H5" s="272"/>
      <c r="I5" s="272"/>
      <c r="J5" s="272"/>
      <c r="K5" s="272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229</v>
      </c>
      <c r="F8" s="95"/>
      <c r="G8" s="95"/>
      <c r="I8" s="95"/>
      <c r="J8" s="95"/>
      <c r="K8" s="95"/>
      <c r="M8" s="95"/>
    </row>
    <row r="9" spans="1:26">
      <c r="A9" s="95"/>
      <c r="C9" s="272"/>
      <c r="D9" s="272"/>
      <c r="E9" s="192" t="s">
        <v>32</v>
      </c>
      <c r="F9" s="188"/>
      <c r="G9" s="188"/>
      <c r="H9" s="96"/>
      <c r="I9" s="272" t="s">
        <v>33</v>
      </c>
      <c r="J9" s="272"/>
      <c r="K9" s="272"/>
      <c r="M9" s="95"/>
    </row>
    <row r="10" spans="1:26">
      <c r="A10" s="95"/>
      <c r="C10" s="272"/>
      <c r="D10" s="272"/>
      <c r="E10" s="193" t="s">
        <v>230</v>
      </c>
      <c r="F10" s="189"/>
      <c r="G10" s="189"/>
      <c r="H10" s="98"/>
      <c r="I10" s="273" t="s">
        <v>230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231</v>
      </c>
      <c r="B12" s="102"/>
      <c r="C12" s="272"/>
      <c r="D12" s="188"/>
      <c r="E12" s="188" t="s">
        <v>232</v>
      </c>
      <c r="F12" s="188"/>
      <c r="G12" s="190" t="s">
        <v>238</v>
      </c>
      <c r="H12" s="102"/>
      <c r="I12" s="272" t="s">
        <v>232</v>
      </c>
      <c r="J12" s="96"/>
      <c r="K12" s="274" t="s">
        <v>238</v>
      </c>
      <c r="M12" s="95"/>
    </row>
    <row r="13" spans="1:26">
      <c r="A13" s="96" t="s">
        <v>233</v>
      </c>
      <c r="B13" s="102"/>
      <c r="C13" s="272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246</v>
      </c>
      <c r="O13" s="97" t="s">
        <v>247</v>
      </c>
      <c r="P13" s="97" t="s">
        <v>248</v>
      </c>
      <c r="Q13" s="97" t="s">
        <v>249</v>
      </c>
      <c r="R13" s="97" t="s">
        <v>250</v>
      </c>
      <c r="S13" s="97" t="s">
        <v>251</v>
      </c>
      <c r="U13" s="97" t="s">
        <v>246</v>
      </c>
      <c r="V13" s="97" t="s">
        <v>247</v>
      </c>
      <c r="W13" s="97" t="s">
        <v>248</v>
      </c>
      <c r="X13" s="97" t="s">
        <v>249</v>
      </c>
      <c r="Y13" s="97" t="s">
        <v>250</v>
      </c>
      <c r="Z13" s="97" t="s">
        <v>251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504</v>
      </c>
      <c r="J27" s="95"/>
      <c r="K27" s="241" t="s">
        <v>506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505</v>
      </c>
      <c r="J28" s="242"/>
      <c r="K28" s="242" t="s">
        <v>507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252</v>
      </c>
      <c r="O29" s="97">
        <f>((R26*P26)-(Q26*N26))/((Q35*(R26))-((N26)^2))</f>
        <v>9.9958484661937668</v>
      </c>
      <c r="U29" s="97" t="s">
        <v>252</v>
      </c>
      <c r="V29" s="97">
        <f>((Y26*W26)-(X26*U26))/((X35*(Y26))-((U26)^2))</f>
        <v>8.3408798673219948</v>
      </c>
    </row>
    <row r="30" spans="1:26">
      <c r="A30" s="95" t="s">
        <v>498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253</v>
      </c>
      <c r="O30" s="97">
        <f>EXP(O29)</f>
        <v>21935.211730659252</v>
      </c>
      <c r="U30" s="97" t="s">
        <v>253</v>
      </c>
      <c r="V30" s="97">
        <f>EXP(V29)</f>
        <v>4191.7763263856386</v>
      </c>
    </row>
    <row r="31" spans="1:26">
      <c r="A31" s="95" t="s">
        <v>499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254</v>
      </c>
      <c r="O32" s="97">
        <f>((Q35*Q26)-(N26*P26))/(Q35*R26-N26^2)</f>
        <v>1.4413170344138511E-2</v>
      </c>
      <c r="U32" s="97" t="s">
        <v>254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255</v>
      </c>
      <c r="O33" s="97">
        <f>EXP(O32)</f>
        <v>1.0145175409179235</v>
      </c>
      <c r="U33" s="97" t="s">
        <v>255</v>
      </c>
      <c r="V33" s="97">
        <f>EXP(V32)</f>
        <v>1.0144493782812249</v>
      </c>
    </row>
    <row r="34" spans="1:24">
      <c r="A34" s="95" t="s">
        <v>500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501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256</v>
      </c>
      <c r="Q35" s="97">
        <v>12</v>
      </c>
      <c r="U35" s="97" t="s">
        <v>256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257</v>
      </c>
      <c r="Q36" s="97">
        <v>4</v>
      </c>
      <c r="U36" s="97" t="s">
        <v>257</v>
      </c>
      <c r="X36" s="97">
        <v>4</v>
      </c>
    </row>
    <row r="37" spans="1:24">
      <c r="A37" s="95" t="s">
        <v>502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258</v>
      </c>
      <c r="Q37" s="123">
        <f>((O33^Q36)-1)</f>
        <v>5.9347000866163624E-2</v>
      </c>
      <c r="U37" s="97" t="s">
        <v>258</v>
      </c>
      <c r="X37" s="123">
        <f>((V33^X36)-1)</f>
        <v>5.9062331138934221E-2</v>
      </c>
    </row>
    <row r="38" spans="1:24">
      <c r="A38" s="105" t="s">
        <v>503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1"/>
      <c r="J40" s="271"/>
      <c r="K40" s="271"/>
      <c r="M40" s="95"/>
    </row>
    <row r="41" spans="1:24">
      <c r="A41" s="105" t="s">
        <v>234</v>
      </c>
      <c r="M41" s="95"/>
    </row>
    <row r="42" spans="1:24">
      <c r="I42" s="271"/>
      <c r="J42" s="271"/>
      <c r="K42" s="271"/>
      <c r="M42" s="95"/>
    </row>
    <row r="43" spans="1:24">
      <c r="M43" s="95"/>
    </row>
    <row r="44" spans="1:24">
      <c r="M44" s="95"/>
    </row>
  </sheetData>
  <mergeCells count="13">
    <mergeCell ref="E1:K1"/>
    <mergeCell ref="E2:L2"/>
    <mergeCell ref="E3:K3"/>
    <mergeCell ref="E5:K5"/>
    <mergeCell ref="C9:D9"/>
    <mergeCell ref="I9:K9"/>
    <mergeCell ref="I42:K42"/>
    <mergeCell ref="I40:K40"/>
    <mergeCell ref="C10:D10"/>
    <mergeCell ref="I10:K10"/>
    <mergeCell ref="C12:C13"/>
    <mergeCell ref="I12:I13"/>
    <mergeCell ref="K12:K13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2022&amp;C&amp;"Times New Roman,Regular"South Carolina CA-2022-RZRLC&amp;R&amp;"Times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267d83bae528d82fd6e8565c5c7345a2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9718fa7371f90dd60b7d6f40e817801b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x" ma:internalName="DocumentNam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LI-CA-2022-195 - 003 -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i70498</AuthorId>
    <CircularDocDescription xmlns="a86cc342-0045-41e2-80e9-abdb777d2eca">Filing Exhibits</CircularDocDescription>
    <Date_x0020_Modified xmlns="a86cc342-0045-41e2-80e9-abdb777d2eca">2022-06-21T04:00:00+00:00</Date_x0020_Modified>
    <CircularDate xmlns="a86cc342-0045-41e2-80e9-abdb777d2eca">2022-08-01T04:00:00+00:00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This circular announces the approval of revised Commercial Auto zone-rated loss costs in South Carolina.</KeyMessage>
    <CircularNumber xmlns="a86cc342-0045-41e2-80e9-abdb777d2eca">LI-CA-2022-195</CircularNumber>
    <AttachmentType xmlns="a86cc342-0045-41e2-80e9-abdb777d2eca">Excel Filing Exhibits</AttachmentType>
    <ActionTopic xmlns="a86cc342-0045-41e2-80e9-abdb777d2eca">9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Barila, Vincent</AuthorName>
    <Sequence xmlns="a86cc342-0045-41e2-80e9-abdb777d2eca">2</Sequence>
    <ServiceModuleString xmlns="a86cc342-0045-41e2-80e9-abdb777d2eca">Loss Costs;</ServiceModuleString>
    <CircId xmlns="a86cc342-0045-41e2-80e9-abdb777d2eca">35950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SOUTH CAROLINA REVISED LOSS COSTS FOR ZONE-RATED COVERAGES APPROVED</CircularTitle>
    <Jurs xmlns="a86cc342-0045-41e2-80e9-abdb777d2eca">
      <Value>43</Value>
    </Ju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87027888-FC72-45C1-8B26-BFFCEB691E94}"/>
</file>

<file path=customXml/itemProps2.xml><?xml version="1.0" encoding="utf-8"?>
<ds:datastoreItem xmlns:ds="http://schemas.openxmlformats.org/officeDocument/2006/customXml" ds:itemID="{FDA50964-0679-44FA-8B8A-B870A5CB9C01}"/>
</file>

<file path=customXml/itemProps3.xml><?xml version="1.0" encoding="utf-8"?>
<ds:datastoreItem xmlns:ds="http://schemas.openxmlformats.org/officeDocument/2006/customXml" ds:itemID="{55D511FD-FDB5-4634-9FBD-1EE0ADF0F36C}"/>
</file>

<file path=customXml/itemProps4.xml><?xml version="1.0" encoding="utf-8"?>
<ds:datastoreItem xmlns:ds="http://schemas.openxmlformats.org/officeDocument/2006/customXml" ds:itemID="{1AEB1A15-1668-4D92-BA7A-317F635346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2022-06-21T17:08:24Z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